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UNG__\CQSH\KHAC\MBB 29042022\"/>
    </mc:Choice>
  </mc:AlternateContent>
  <bookViews>
    <workbookView xWindow="240" yWindow="15" windowWidth="12510" windowHeight="7410" activeTab="1"/>
  </bookViews>
  <sheets>
    <sheet name="MBB" sheetId="33" r:id="rId1"/>
    <sheet name="MBB (2)" sheetId="44" r:id="rId2"/>
    <sheet name="Kem TCPH" sheetId="43" r:id="rId3"/>
    <sheet name="Dinh kem VPS" sheetId="41" r:id="rId4"/>
    <sheet name="VPB" sheetId="31" r:id="rId5"/>
  </sheets>
  <definedNames>
    <definedName name="_xlnm.Print_Area" localSheetId="3">'Dinh kem VPS'!$A$1:$K$42</definedName>
    <definedName name="_xlnm.Print_Area" localSheetId="2">'Kem TCPH'!$A$1:$L$96</definedName>
    <definedName name="_xlnm.Print_Area" localSheetId="0">MBB!$A$1:$K$85</definedName>
    <definedName name="_xlnm.Print_Area" localSheetId="1">'MBB (2)'!$A$1:$K$85</definedName>
    <definedName name="_xlnm.Print_Titles" localSheetId="3">'Dinh kem VPS'!$4:$5</definedName>
    <definedName name="_xlnm.Print_Titles" localSheetId="2">'Kem TCPH'!$4:$5</definedName>
    <definedName name="_xlnm.Print_Titles" localSheetId="0">MBB!$4:$5</definedName>
    <definedName name="_xlnm.Print_Titles" localSheetId="1">'MBB (2)'!$4:$5</definedName>
    <definedName name="_xlnm.Print_Titles" localSheetId="4">VPB!$4:$4</definedName>
  </definedNames>
  <calcPr calcId="162913"/>
  <fileRecoveryPr autoRecover="0"/>
</workbook>
</file>

<file path=xl/calcChain.xml><?xml version="1.0" encoding="utf-8"?>
<calcChain xmlns="http://schemas.openxmlformats.org/spreadsheetml/2006/main">
  <c r="K84" i="44" l="1"/>
  <c r="J84" i="44"/>
  <c r="H84" i="44"/>
  <c r="O81" i="44"/>
  <c r="K81" i="44"/>
  <c r="J81" i="44"/>
  <c r="H81" i="44"/>
  <c r="M8" i="44"/>
  <c r="N8" i="44" s="1"/>
  <c r="N81" i="44" s="1"/>
  <c r="L8" i="44"/>
  <c r="N7" i="44"/>
  <c r="M7" i="44"/>
  <c r="J84" i="33" l="1"/>
  <c r="K84" i="33"/>
  <c r="H84" i="33"/>
  <c r="H93" i="43" l="1"/>
  <c r="I93" i="43" l="1"/>
  <c r="F93" i="43"/>
  <c r="I8" i="43" l="1"/>
  <c r="M8" i="43" s="1"/>
  <c r="I9" i="43"/>
  <c r="K9" i="43" s="1"/>
  <c r="I10" i="43"/>
  <c r="K10" i="43" s="1"/>
  <c r="I11" i="43"/>
  <c r="K11" i="43" s="1"/>
  <c r="I12" i="43"/>
  <c r="K12" i="43" s="1"/>
  <c r="I13" i="43"/>
  <c r="K13" i="43" s="1"/>
  <c r="I14" i="43"/>
  <c r="K14" i="43" s="1"/>
  <c r="I15" i="43"/>
  <c r="K15" i="43" s="1"/>
  <c r="L16" i="43"/>
  <c r="L17" i="43" s="1"/>
  <c r="M20" i="43"/>
  <c r="L93" i="43"/>
  <c r="L94" i="43" s="1"/>
  <c r="M96" i="43"/>
  <c r="L96" i="43" l="1"/>
  <c r="K8" i="43"/>
  <c r="K16" i="43" s="1"/>
  <c r="K20" i="43"/>
  <c r="I16" i="43"/>
  <c r="M16" i="43" s="1"/>
  <c r="O81" i="33" l="1"/>
  <c r="F16" i="43" l="1"/>
  <c r="H16" i="43"/>
  <c r="N100" i="43"/>
  <c r="P98" i="43"/>
  <c r="N96" i="43"/>
  <c r="N95" i="43"/>
  <c r="N94" i="43"/>
  <c r="O94" i="43" s="1"/>
  <c r="N19" i="43"/>
  <c r="O19" i="43" s="1"/>
  <c r="N18" i="43"/>
  <c r="O18" i="43" s="1"/>
  <c r="F95" i="43" l="1"/>
  <c r="H95" i="43"/>
  <c r="N98" i="43"/>
  <c r="O97" i="43" s="1"/>
  <c r="O100" i="43"/>
  <c r="N20" i="43"/>
  <c r="H81" i="33"/>
  <c r="J81" i="33"/>
  <c r="M8" i="33" l="1"/>
  <c r="K81" i="33"/>
  <c r="I95" i="43"/>
  <c r="M95" i="43" s="1"/>
  <c r="K93" i="43"/>
  <c r="N99" i="43"/>
  <c r="P96" i="43"/>
  <c r="N16" i="43"/>
  <c r="O16" i="43" s="1"/>
  <c r="N8" i="43"/>
  <c r="O8" i="43" s="1"/>
  <c r="O96" i="43"/>
  <c r="O20" i="43"/>
  <c r="O93" i="43" s="1"/>
  <c r="K38" i="41" l="1"/>
  <c r="K41" i="41" s="1"/>
  <c r="K42" i="41" s="1"/>
  <c r="O45" i="41"/>
  <c r="M42" i="41"/>
  <c r="L42" i="41"/>
  <c r="M39" i="41"/>
  <c r="N39" i="41" s="1"/>
  <c r="L37" i="41"/>
  <c r="M37" i="41"/>
  <c r="L36" i="41"/>
  <c r="L35" i="41"/>
  <c r="M35" i="41"/>
  <c r="N35" i="41" s="1"/>
  <c r="L34" i="41"/>
  <c r="L33" i="41"/>
  <c r="M33" i="41"/>
  <c r="N33" i="41" s="1"/>
  <c r="L32" i="41"/>
  <c r="L31" i="41"/>
  <c r="M31" i="41"/>
  <c r="N31" i="41" s="1"/>
  <c r="M30" i="41"/>
  <c r="N30" i="41" s="1"/>
  <c r="L29" i="41"/>
  <c r="M29" i="41"/>
  <c r="N29" i="41" s="1"/>
  <c r="L28" i="41"/>
  <c r="L27" i="41"/>
  <c r="M27" i="41"/>
  <c r="N27" i="41" s="1"/>
  <c r="L26" i="41"/>
  <c r="L25" i="41"/>
  <c r="M25" i="41"/>
  <c r="N25" i="41" s="1"/>
  <c r="L24" i="41"/>
  <c r="L23" i="41"/>
  <c r="M23" i="41"/>
  <c r="N23" i="41" s="1"/>
  <c r="M22" i="41"/>
  <c r="N22" i="41" s="1"/>
  <c r="L21" i="41"/>
  <c r="M21" i="41"/>
  <c r="N21" i="41" s="1"/>
  <c r="L20" i="41"/>
  <c r="L19" i="41"/>
  <c r="M19" i="41"/>
  <c r="N19" i="41" s="1"/>
  <c r="L18" i="41"/>
  <c r="L17" i="41"/>
  <c r="M17" i="41"/>
  <c r="N17" i="41" s="1"/>
  <c r="M15" i="41"/>
  <c r="N15" i="41" s="1"/>
  <c r="L14" i="41"/>
  <c r="M14" i="41"/>
  <c r="N14" i="41" s="1"/>
  <c r="M13" i="41"/>
  <c r="N13" i="41" s="1"/>
  <c r="M12" i="41"/>
  <c r="N12" i="41" s="1"/>
  <c r="M11" i="41"/>
  <c r="N11" i="41" s="1"/>
  <c r="L10" i="41"/>
  <c r="M9" i="41"/>
  <c r="N9" i="41" s="1"/>
  <c r="L8" i="41"/>
  <c r="M8" i="41"/>
  <c r="M7" i="41"/>
  <c r="N7" i="41" s="1"/>
  <c r="N49" i="41" l="1"/>
  <c r="N37" i="41"/>
  <c r="M16" i="41"/>
  <c r="N16" i="41" s="1"/>
  <c r="N8" i="41"/>
  <c r="M46" i="41"/>
  <c r="L12" i="41"/>
  <c r="M45" i="41"/>
  <c r="M10" i="41"/>
  <c r="N10" i="41" s="1"/>
  <c r="M20" i="41"/>
  <c r="N20" i="41" s="1"/>
  <c r="M26" i="41"/>
  <c r="N26" i="41" s="1"/>
  <c r="M32" i="41"/>
  <c r="N32" i="41" s="1"/>
  <c r="M36" i="41"/>
  <c r="N36" i="41" s="1"/>
  <c r="L16" i="41"/>
  <c r="L40" i="41"/>
  <c r="M18" i="41"/>
  <c r="N18" i="41" s="1"/>
  <c r="M24" i="41"/>
  <c r="N24" i="41" s="1"/>
  <c r="M28" i="41"/>
  <c r="N28" i="41" s="1"/>
  <c r="M34" i="41"/>
  <c r="N34" i="41" s="1"/>
  <c r="L22" i="41"/>
  <c r="L30" i="41"/>
  <c r="M7" i="33"/>
  <c r="N7" i="33" s="1"/>
  <c r="M40" i="41" l="1"/>
  <c r="N42" i="41" s="1"/>
  <c r="N38" i="41"/>
  <c r="O42" i="41"/>
  <c r="L41" i="41"/>
  <c r="M47" i="41"/>
  <c r="N44" i="41" s="1"/>
  <c r="O41" i="41" l="1"/>
  <c r="P41" i="41" s="1"/>
  <c r="M41" i="41"/>
  <c r="N43" i="41"/>
  <c r="M43" i="41"/>
  <c r="N40" i="41"/>
  <c r="I44" i="31"/>
  <c r="I43" i="31"/>
  <c r="K20" i="31"/>
  <c r="L20" i="31"/>
  <c r="K21" i="31"/>
  <c r="L21" i="31" s="1"/>
  <c r="K22" i="31"/>
  <c r="L22" i="31"/>
  <c r="K23" i="31"/>
  <c r="L23" i="31" s="1"/>
  <c r="K24" i="31"/>
  <c r="L24" i="31"/>
  <c r="K25" i="31"/>
  <c r="L25" i="31" s="1"/>
  <c r="K26" i="31"/>
  <c r="L26" i="31"/>
  <c r="K27" i="31"/>
  <c r="L27" i="31"/>
  <c r="K28" i="31"/>
  <c r="L28" i="31"/>
  <c r="K29" i="31"/>
  <c r="L29" i="31" s="1"/>
  <c r="K30" i="31"/>
  <c r="L30" i="31" s="1"/>
  <c r="K31" i="31"/>
  <c r="L31" i="31"/>
  <c r="K32" i="31"/>
  <c r="L32" i="31" s="1"/>
  <c r="K33" i="31"/>
  <c r="L33" i="31" s="1"/>
  <c r="K34" i="31"/>
  <c r="L34" i="31"/>
  <c r="K35" i="31"/>
  <c r="L35" i="31" s="1"/>
  <c r="K36" i="31"/>
  <c r="L36" i="31"/>
  <c r="K37" i="31"/>
  <c r="L37" i="31" s="1"/>
  <c r="K38" i="31"/>
  <c r="L38" i="31"/>
  <c r="K39" i="31"/>
  <c r="L39" i="31" s="1"/>
  <c r="K40" i="31"/>
  <c r="L40" i="31" s="1"/>
  <c r="I8" i="31"/>
  <c r="K42" i="31"/>
  <c r="L42" i="31" s="1"/>
  <c r="K19" i="31"/>
  <c r="L19" i="31" s="1"/>
  <c r="K17" i="31"/>
  <c r="L17" i="31" s="1"/>
  <c r="K15" i="31"/>
  <c r="L15" i="31" s="1"/>
  <c r="K13" i="31"/>
  <c r="L13" i="31" s="1"/>
  <c r="N41" i="41" l="1"/>
  <c r="N47" i="41"/>
  <c r="L8" i="33"/>
  <c r="K43" i="31"/>
  <c r="K11" i="31"/>
  <c r="K7" i="31"/>
  <c r="L7" i="31" l="1"/>
  <c r="L8" i="31" s="1"/>
  <c r="K8" i="31"/>
  <c r="K44" i="31" s="1"/>
  <c r="L11" i="31"/>
  <c r="L43" i="31" s="1"/>
  <c r="N8" i="33" l="1"/>
  <c r="L44" i="31"/>
  <c r="L45" i="31"/>
  <c r="N81" i="33" l="1"/>
</calcChain>
</file>

<file path=xl/sharedStrings.xml><?xml version="1.0" encoding="utf-8"?>
<sst xmlns="http://schemas.openxmlformats.org/spreadsheetml/2006/main" count="751" uniqueCount="299">
  <si>
    <t>Họ tên bên nhận CQSH</t>
  </si>
  <si>
    <t>Mã TKGD</t>
  </si>
  <si>
    <t>STT</t>
  </si>
  <si>
    <t>Họ và tên bên CQSH</t>
  </si>
  <si>
    <t>Mã Chứng khoán</t>
  </si>
  <si>
    <t>Loại Chứng khoán</t>
  </si>
  <si>
    <t>Số lượng chứng khoán</t>
  </si>
  <si>
    <t>Giá trị chuyển nhượng
(đv: đồng)</t>
  </si>
  <si>
    <t>Sàn giao dịch: HOSE</t>
  </si>
  <si>
    <t xml:space="preserve">                                                       Tổng tiền giá dịch vụ phải thu</t>
  </si>
  <si>
    <t>Giá tính tiền giá dịch vụ
(đv: đồng)</t>
  </si>
  <si>
    <t>Tiền giá dịch vụ (0,1% giá trị chuyển nhượng)</t>
  </si>
  <si>
    <t>Công đoàn VPBank Hội Sở</t>
  </si>
  <si>
    <t>VPB</t>
  </si>
  <si>
    <t>DANH SÁCH NHÀ ĐẦU TƯ CHUYỂN QUYỀN SỞ HỮU CHỨNG KHOÁN MÃ VPB</t>
  </si>
  <si>
    <t>026C090046</t>
  </si>
  <si>
    <t>Đinh Gia Hiếu</t>
  </si>
  <si>
    <t>1. Chứng khoán chưa lưu ký</t>
  </si>
  <si>
    <t>Vũ Minh Quỳnh</t>
  </si>
  <si>
    <t xml:space="preserve">Số ĐKSH/
Mã TKGD </t>
  </si>
  <si>
    <t>013122605</t>
  </si>
  <si>
    <t>Ngày cấp</t>
  </si>
  <si>
    <t>Cộng đã lưu ký (2)</t>
  </si>
  <si>
    <t>Tổng cộng (1) + (2)</t>
  </si>
  <si>
    <t>Cộng chưa lưu ký (1)</t>
  </si>
  <si>
    <t>021C090046</t>
  </si>
  <si>
    <t>002C045311</t>
  </si>
  <si>
    <t>Nguyễn Thị Sung</t>
  </si>
  <si>
    <t>Nguyễn Thị Thu Hảo</t>
  </si>
  <si>
    <t>004C018710</t>
  </si>
  <si>
    <t>Nguyễn Trần Phương Thảo</t>
  </si>
  <si>
    <t>Lê Mạnh Hùng</t>
  </si>
  <si>
    <t>Vương Vinh Quang</t>
  </si>
  <si>
    <t>011C069572</t>
  </si>
  <si>
    <t>021C071132</t>
  </si>
  <si>
    <t>Hà Ngọc Chi</t>
  </si>
  <si>
    <t>Lê Thị Hải Linh</t>
  </si>
  <si>
    <t>Lê Thị Kim Cúc</t>
  </si>
  <si>
    <t>Nguyễn Chí Thiện</t>
  </si>
  <si>
    <t>Nguyễn Duy Thanh</t>
  </si>
  <si>
    <t>Nguyễn Quang Huy</t>
  </si>
  <si>
    <t>Nguyễn Quang Minh</t>
  </si>
  <si>
    <t>Nguyễn Thế Dân</t>
  </si>
  <si>
    <t>Nguyễn Thị Thu Mai</t>
  </si>
  <si>
    <t>Nguyễn Văn Hương</t>
  </si>
  <si>
    <t>Nguyễn Văn Tín</t>
  </si>
  <si>
    <t>Phạm Xuân Thành</t>
  </si>
  <si>
    <t>Phan Thị Phương Chi</t>
  </si>
  <si>
    <t>Phương Thị Minh Yến</t>
  </si>
  <si>
    <t>Trần Anh Tuấn</t>
  </si>
  <si>
    <t>Trần Thị Thanh Hương</t>
  </si>
  <si>
    <t>Trần Tú Châu</t>
  </si>
  <si>
    <t>Võ Minh Thành</t>
  </si>
  <si>
    <t>Vũ Xuân Tuấn</t>
  </si>
  <si>
    <t>Phạm Thị Tuyết</t>
  </si>
  <si>
    <t>II. Chứng khoán đã lưu ký</t>
  </si>
  <si>
    <t>1. Lưu ký tại Công ty cổ phần Chứng khoán Ngân hàng Đầu tư và Phát triển Việt Nam</t>
  </si>
  <si>
    <t>2. Lưu ký tại Công ty cổ phần Chứng khoán Yuanta Việt Nam</t>
  </si>
  <si>
    <t>3. Lưu ký tại Công ty cổ phần Chứng khoán Thành phố Hồ Chí Minh</t>
  </si>
  <si>
    <t>4. Lưu ký tại Công ty cổ phần Chứng khoán Chứng khoán VNDirect</t>
  </si>
  <si>
    <t>5. Lưu ký tại Công ty cổ phần Chứng khoán Chứng khoán VPS</t>
  </si>
  <si>
    <t>6. Lưu ký tại Công ty cổ phần Chứng khoán Chứng khoán FPT</t>
  </si>
  <si>
    <t>026C082005</t>
  </si>
  <si>
    <t>026C168506</t>
  </si>
  <si>
    <t>026C000659</t>
  </si>
  <si>
    <t>026C086318</t>
  </si>
  <si>
    <t>026C169949</t>
  </si>
  <si>
    <t>026C168712</t>
  </si>
  <si>
    <t>026C022606</t>
  </si>
  <si>
    <t>026C004618</t>
  </si>
  <si>
    <t>026C040307</t>
  </si>
  <si>
    <t>026C102566</t>
  </si>
  <si>
    <t>026C004488</t>
  </si>
  <si>
    <t>026C048001</t>
  </si>
  <si>
    <t>026C100714</t>
  </si>
  <si>
    <t>026C168790</t>
  </si>
  <si>
    <t>026C040352</t>
  </si>
  <si>
    <t>026C028316</t>
  </si>
  <si>
    <t>026C082006</t>
  </si>
  <si>
    <t>026C168752</t>
  </si>
  <si>
    <t>026C047349</t>
  </si>
  <si>
    <t>026C038966</t>
  </si>
  <si>
    <t>058C198215</t>
  </si>
  <si>
    <t>test</t>
  </si>
  <si>
    <t>(Kèm Tờ trình số               -CQSH/TTr-ĐK ngày 28/07/2021)</t>
  </si>
  <si>
    <t>VPS</t>
  </si>
  <si>
    <t>nhận</t>
  </si>
  <si>
    <t>chuyển</t>
  </si>
  <si>
    <t>chưa LK</t>
  </si>
  <si>
    <t>x2</t>
  </si>
  <si>
    <t>còn lại VPS</t>
  </si>
  <si>
    <t>làm tròn</t>
  </si>
  <si>
    <t>đã LK</t>
  </si>
  <si>
    <t>SLCK:</t>
  </si>
  <si>
    <t xml:space="preserve">Công đoàn Ngân hàng TMCP Việt Nam Thịnh Vượng – Hội sở </t>
  </si>
  <si>
    <t>Công đoàn Ngân hàng TMCP Việt Nam Thịnh Vượng – Hội sở</t>
  </si>
  <si>
    <t>Cộng tiền giá dịch vụ chưa lưu ký</t>
  </si>
  <si>
    <t>026C102576</t>
  </si>
  <si>
    <t>026C006869</t>
  </si>
  <si>
    <t>Cộng VPS (1)</t>
  </si>
  <si>
    <t>Cộng VPS với tư cách bên nhận CQSH (2)</t>
  </si>
  <si>
    <t xml:space="preserve">                                                       Tổng cộng tiền giá dịch vụ VPS =(1)+(2)</t>
  </si>
  <si>
    <t>DANH SÁCH NHÀ ĐẦU TƯ CHUYỂN QUYỀN SỞ HỮU CHỨNG KHOÁN MÃ VPB THEO CÁC TVLK</t>
  </si>
  <si>
    <t>Số lượng chứng khoán CQSH</t>
  </si>
  <si>
    <t>1. LK tại CTCP Chứng khoán NH Đầu tư và Phát triển Việt Nam</t>
  </si>
  <si>
    <t>LK tại CTCP Chứng khoán VPS</t>
  </si>
  <si>
    <t>(Kèm công văn số                -VSD-ĐK.NV  ngày    09 / 08  /2021)</t>
  </si>
  <si>
    <t>3. Lưu ký tại CTCP Chứng khoán Thành phố Hồ Chí Minh</t>
  </si>
  <si>
    <t>4. Lưu ký tại CTCP Chứng khoán Chứng khoán VNDirect</t>
  </si>
  <si>
    <t>Huỳnh Lê Mạnh Phong</t>
  </si>
  <si>
    <t>341474310</t>
  </si>
  <si>
    <t>Nguyễn Ngọc Trâm</t>
  </si>
  <si>
    <t>142635958</t>
  </si>
  <si>
    <t>Nguyễn Thanh Mai</t>
  </si>
  <si>
    <t>001189016350</t>
  </si>
  <si>
    <t>Trần Thanh Huy</t>
  </si>
  <si>
    <t>201621474</t>
  </si>
  <si>
    <t>Phạm Anh Thái</t>
  </si>
  <si>
    <t>012344856</t>
  </si>
  <si>
    <t>Trần Xuân Thắng</t>
  </si>
  <si>
    <t>036088007498</t>
  </si>
  <si>
    <t>Lê Võ Trung Hiếu</t>
  </si>
  <si>
    <t>225222699</t>
  </si>
  <si>
    <t>Lương Thị Thu</t>
  </si>
  <si>
    <t>063227381</t>
  </si>
  <si>
    <t>Số lượng chứng khoán sở hữu</t>
  </si>
  <si>
    <t>Số lượng</t>
  </si>
  <si>
    <t>Tổng</t>
  </si>
  <si>
    <t>Loại CK</t>
  </si>
  <si>
    <t>Công đoàn cơ sở Ngân hàng TMCP Quân đội</t>
  </si>
  <si>
    <t>10/05/2018</t>
  </si>
  <si>
    <t>Cộng MBS</t>
  </si>
  <si>
    <t>Công giá dịch vụ đã lưu ký</t>
  </si>
  <si>
    <t>DANH SÁCH NHÀ ĐẦU TƯ CHUYỂN QUYỀN SỞ HỮU CHỨNG KHOÁN MÃ MBB</t>
  </si>
  <si>
    <t xml:space="preserve"> Lưu ký tại CTCP Chứng khoán Chứng khoán MB (MBS)</t>
  </si>
  <si>
    <t xml:space="preserve">
Mã TKGD </t>
  </si>
  <si>
    <t>Công đoàn Cơ sở Ngân hàng TMCP Quân Đội
Mã TKGD: 005C065999</t>
  </si>
  <si>
    <t>Họ tên bên nhận CQSH/ Mã TKGD</t>
  </si>
  <si>
    <t>1. Lưu ký tại CTCP Chứng khoán Chứng khoán MB (MBS)</t>
  </si>
  <si>
    <t>Nguyễn Thị Diệu Thúy</t>
  </si>
  <si>
    <t>Nguyễn Thị Bích Hạnh</t>
  </si>
  <si>
    <t>Đỗ Anh Thái</t>
  </si>
  <si>
    <t>Phan Tấn Đạt</t>
  </si>
  <si>
    <t>Đậu Đức Minh</t>
  </si>
  <si>
    <t>Nguyễn Vĩnh Cường</t>
  </si>
  <si>
    <t>Lê Đức Sỹ</t>
  </si>
  <si>
    <t>Phan Thị Thuỳ Trang</t>
  </si>
  <si>
    <t>Ngô Thị Minh Huyền</t>
  </si>
  <si>
    <t>Vũ Trác Khước</t>
  </si>
  <si>
    <t>Hoàng Lệ Quyên</t>
  </si>
  <si>
    <t>Hoàng Sơn Bích</t>
  </si>
  <si>
    <t>Phan Thị Thanh Nhàn</t>
  </si>
  <si>
    <t>Đào Thị Vân Chi</t>
  </si>
  <si>
    <t>Nguyễn Thu Hiền</t>
  </si>
  <si>
    <t>Nguyễn Phát Vĩnh Lợi</t>
  </si>
  <si>
    <t>Trương Văn Duy</t>
  </si>
  <si>
    <t>Đặng Thị Thu Hà</t>
  </si>
  <si>
    <t>Nguyễn Thị Lan</t>
  </si>
  <si>
    <t>Nguyễn Hữu Toàn</t>
  </si>
  <si>
    <t>Nguyễn Mạnh Hoàng</t>
  </si>
  <si>
    <t>Trần Thị Như Ngọc</t>
  </si>
  <si>
    <t>Nguyễn Hữu Hoàng</t>
  </si>
  <si>
    <t>Bùi Thị Trúc Quỳnh</t>
  </si>
  <si>
    <t>Vũ Thị Hải Vân</t>
  </si>
  <si>
    <t>Trương Vũ Tuấn Tú</t>
  </si>
  <si>
    <t>Bùi Tá Hiểu</t>
  </si>
  <si>
    <t>Nguyễn Thị Minh Hiền</t>
  </si>
  <si>
    <t>Nguyễn Thị Long Giang</t>
  </si>
  <si>
    <t>Phạm Tiến Nhu</t>
  </si>
  <si>
    <t>Phạm Trung Dũng</t>
  </si>
  <si>
    <t>Nguyễn Thị Thu Hồng</t>
  </si>
  <si>
    <t>Nguyễn Ngọc Bích Trang</t>
  </si>
  <si>
    <t>Đỗ Trung Thành</t>
  </si>
  <si>
    <t>Vũ Văn Huy</t>
  </si>
  <si>
    <t>Lê Túy Phương</t>
  </si>
  <si>
    <t>Ngô Thị Ngọc Nhỏ</t>
  </si>
  <si>
    <t>Nguyễn Hồng Cẩm</t>
  </si>
  <si>
    <t>Trần Thị Vân</t>
  </si>
  <si>
    <t>Vũ Ngọc Lan Châu</t>
  </si>
  <si>
    <t>Nguyễn Thị Hương</t>
  </si>
  <si>
    <t>Nguyễn Thái Hoàng</t>
  </si>
  <si>
    <t>Phạm Thị Hải Yến</t>
  </si>
  <si>
    <t>Lý Thị Mộng Thu</t>
  </si>
  <si>
    <t>Nguyễn Minh Thuận</t>
  </si>
  <si>
    <t>Nguyễn Vũ Quang</t>
  </si>
  <si>
    <t>Trần Sỹ Thuần</t>
  </si>
  <si>
    <t>Vũ Thị Hạnh</t>
  </si>
  <si>
    <t>Nguyễn Lâm Bình</t>
  </si>
  <si>
    <t>Lê Phúc Hòa</t>
  </si>
  <si>
    <t>Đặng Thị Minh Châu</t>
  </si>
  <si>
    <t>Nguyễn Giang Tiên</t>
  </si>
  <si>
    <t>Nguyễn Thị Vân Anh</t>
  </si>
  <si>
    <t>Nguyễn Công Đan Anh</t>
  </si>
  <si>
    <t>Chử Trung Kiên</t>
  </si>
  <si>
    <t>Lý Lệ Châu</t>
  </si>
  <si>
    <t>Nguyễn Bích Ngọc</t>
  </si>
  <si>
    <t>Nguyễn Ngọc Phúc (tức Nguyễn Văn Phúc)</t>
  </si>
  <si>
    <t>Nguyễn Quang Trung</t>
  </si>
  <si>
    <t>Đào Thị Huyền Trang</t>
  </si>
  <si>
    <t>Nguyễn Trọng Chiến</t>
  </si>
  <si>
    <t>Trần Thục Trinh</t>
  </si>
  <si>
    <t>Huỳnh Hùng Nam</t>
  </si>
  <si>
    <t>Nguyễn Cao Cường</t>
  </si>
  <si>
    <t>Trương Anh Tuấn</t>
  </si>
  <si>
    <t>Mai Văn Cường</t>
  </si>
  <si>
    <t>Đỗ Thị Tuyết</t>
  </si>
  <si>
    <t>Nguyễn Thị Tam</t>
  </si>
  <si>
    <t>Nguyễn Việt Long</t>
  </si>
  <si>
    <t>Nguyễn Thị Việt Oanh</t>
  </si>
  <si>
    <t>Ông Hiền Phi</t>
  </si>
  <si>
    <t>Nguyễn Tôn Minh Tú</t>
  </si>
  <si>
    <t>Ngô Thị Thùy Linh</t>
  </si>
  <si>
    <t>005C011527</t>
  </si>
  <si>
    <t>005C510127</t>
  </si>
  <si>
    <t>005C541018</t>
  </si>
  <si>
    <t>005C251051</t>
  </si>
  <si>
    <t>005C310545</t>
  </si>
  <si>
    <t>005C055217</t>
  </si>
  <si>
    <t>005C460325</t>
  </si>
  <si>
    <t>005C042756</t>
  </si>
  <si>
    <t>005C711862</t>
  </si>
  <si>
    <t>005C163336</t>
  </si>
  <si>
    <t>005C054365</t>
  </si>
  <si>
    <t>005C128023</t>
  </si>
  <si>
    <t>005C351637</t>
  </si>
  <si>
    <t>005C028246</t>
  </si>
  <si>
    <t>005C386097</t>
  </si>
  <si>
    <t>005C207055</t>
  </si>
  <si>
    <t>005C054427</t>
  </si>
  <si>
    <t>005C310269</t>
  </si>
  <si>
    <t>005C460883</t>
  </si>
  <si>
    <t>005C711255</t>
  </si>
  <si>
    <t>005C351655</t>
  </si>
  <si>
    <t>005C710276</t>
  </si>
  <si>
    <t>005C357917</t>
  </si>
  <si>
    <t>005C054756</t>
  </si>
  <si>
    <t>005C252869</t>
  </si>
  <si>
    <t>005C351942</t>
  </si>
  <si>
    <t>005C365371</t>
  </si>
  <si>
    <t>005C740685</t>
  </si>
  <si>
    <t>005C710773</t>
  </si>
  <si>
    <t>005C528049</t>
  </si>
  <si>
    <t>005C234838</t>
  </si>
  <si>
    <t>005C466919</t>
  </si>
  <si>
    <t>005C600047</t>
  </si>
  <si>
    <t>005C238652</t>
  </si>
  <si>
    <t>005C067130</t>
  </si>
  <si>
    <t>005C119543</t>
  </si>
  <si>
    <t>005C531008</t>
  </si>
  <si>
    <t>005C710800</t>
  </si>
  <si>
    <t>005C310421</t>
  </si>
  <si>
    <t>005C711143</t>
  </si>
  <si>
    <t>005C462893</t>
  </si>
  <si>
    <t>005C043352</t>
  </si>
  <si>
    <t>005C460176</t>
  </si>
  <si>
    <t>005C580399</t>
  </si>
  <si>
    <t>005C166532</t>
  </si>
  <si>
    <t>005C054433</t>
  </si>
  <si>
    <t>005C054444</t>
  </si>
  <si>
    <t>005C164196</t>
  </si>
  <si>
    <t>005C368913</t>
  </si>
  <si>
    <t>005C468492</t>
  </si>
  <si>
    <t>005C664286</t>
  </si>
  <si>
    <t>005C096669</t>
  </si>
  <si>
    <t>005C054388</t>
  </si>
  <si>
    <t>005C217652</t>
  </si>
  <si>
    <t>005C028021</t>
  </si>
  <si>
    <t>005C541574</t>
  </si>
  <si>
    <t>005C054179</t>
  </si>
  <si>
    <t>005C445452</t>
  </si>
  <si>
    <t>005C055221</t>
  </si>
  <si>
    <t>005C190494</t>
  </si>
  <si>
    <t>005C028475</t>
  </si>
  <si>
    <t>005C255069</t>
  </si>
  <si>
    <t>005C367402</t>
  </si>
  <si>
    <t>005C460121</t>
  </si>
  <si>
    <t>005C352893</t>
  </si>
  <si>
    <t>005C120290</t>
  </si>
  <si>
    <t>005C183588</t>
  </si>
  <si>
    <t>005C204614</t>
  </si>
  <si>
    <t>005C207567</t>
  </si>
  <si>
    <t>005C001380</t>
  </si>
  <si>
    <t>005C580263</t>
  </si>
  <si>
    <t>005C300665</t>
  </si>
  <si>
    <t>005C200593</t>
  </si>
  <si>
    <t xml:space="preserve">
Mã TKGD/Số ĐKSH</t>
  </si>
  <si>
    <t>Họ tên bên nhận CQSH/ Mã TKGD/Số ĐKSH</t>
  </si>
  <si>
    <t>Lê Thị Lan Huyền</t>
  </si>
  <si>
    <t>080814392</t>
  </si>
  <si>
    <t>11/11/2017</t>
  </si>
  <si>
    <t>Công đoàn cơ sở Ngân hàng TMCP Quân đội
Số ĐKSH: 65/QĐ/TVĐU</t>
  </si>
  <si>
    <t>Tổng cộng</t>
  </si>
  <si>
    <t>2</t>
  </si>
  <si>
    <t>(Kèm công văn số                /VSD-ĐK.NV  ngày   12/07/2023)</t>
  </si>
  <si>
    <t>;</t>
  </si>
  <si>
    <t>(Kèm tờ trình số                CQSH/TTr-ĐK  ngày          /07/2023)</t>
  </si>
  <si>
    <t>2. Chứng khoán chưa lưu ký (theo công văn chấp thuận của UBCKNN)</t>
  </si>
  <si>
    <t xml:space="preserve">Công đoàn Cơ sở Ngân hàng TMCP Quân Đội
</t>
  </si>
  <si>
    <t>2. Chứng khoán chưa lưu 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</si>
</sst>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;[Red]#,##0"/>
  </numFmts>
  <fonts count="23" x14ac:knownFonts="1">
    <font>
      <sz val="10"/>
      <name val="Arial"/>
    </font>
    <font>
      <sz val="10"/>
      <name val="Arial"/>
      <family val="2"/>
      <charset val="163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name val="Arial"/>
      <family val="2"/>
      <charset val="163"/>
    </font>
    <font>
      <b/>
      <sz val="13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NumberFormat="0" applyFill="0" applyBorder="0" applyAlignment="0" applyProtection="0"/>
  </cellStyleXfs>
  <cellXfs count="196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5" borderId="5" xfId="0" applyFont="1" applyFill="1" applyBorder="1" applyAlignment="1">
      <alignment vertical="center"/>
    </xf>
    <xf numFmtId="164" fontId="7" fillId="0" borderId="4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64" fontId="7" fillId="0" borderId="4" xfId="1" applyNumberFormat="1" applyFont="1" applyBorder="1" applyAlignment="1">
      <alignment vertical="center" wrapText="1"/>
    </xf>
    <xf numFmtId="164" fontId="11" fillId="0" borderId="4" xfId="1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64" fontId="8" fillId="0" borderId="0" xfId="0" applyNumberFormat="1" applyFont="1"/>
    <xf numFmtId="3" fontId="8" fillId="0" borderId="0" xfId="0" applyNumberFormat="1" applyFont="1"/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164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7" fillId="0" borderId="9" xfId="1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164" fontId="7" fillId="0" borderId="0" xfId="1" applyNumberFormat="1" applyFont="1"/>
    <xf numFmtId="0" fontId="7" fillId="0" borderId="0" xfId="1" applyNumberFormat="1" applyFont="1" applyBorder="1" applyAlignment="1">
      <alignment vertical="center" wrapText="1"/>
    </xf>
    <xf numFmtId="0" fontId="7" fillId="0" borderId="0" xfId="1" applyNumberFormat="1" applyFont="1"/>
    <xf numFmtId="0" fontId="7" fillId="2" borderId="0" xfId="0" applyFont="1" applyFill="1"/>
    <xf numFmtId="0" fontId="7" fillId="0" borderId="1" xfId="0" applyFont="1" applyBorder="1" applyAlignment="1">
      <alignment horizontal="left" vertical="center" wrapText="1"/>
    </xf>
    <xf numFmtId="0" fontId="7" fillId="0" borderId="1" xfId="1" applyNumberFormat="1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164" fontId="15" fillId="0" borderId="0" xfId="0" applyNumberFormat="1" applyFont="1"/>
    <xf numFmtId="164" fontId="7" fillId="0" borderId="1" xfId="1" applyNumberFormat="1" applyFont="1" applyBorder="1" applyAlignment="1">
      <alignment vertical="center" wrapText="1"/>
    </xf>
    <xf numFmtId="164" fontId="7" fillId="2" borderId="0" xfId="0" applyNumberFormat="1" applyFont="1" applyFill="1"/>
    <xf numFmtId="165" fontId="15" fillId="0" borderId="0" xfId="0" applyNumberFormat="1" applyFont="1"/>
    <xf numFmtId="0" fontId="13" fillId="0" borderId="0" xfId="0" applyFont="1"/>
    <xf numFmtId="0" fontId="16" fillId="0" borderId="0" xfId="0" applyFont="1"/>
    <xf numFmtId="164" fontId="16" fillId="0" borderId="0" xfId="0" applyNumberFormat="1" applyFont="1"/>
    <xf numFmtId="0" fontId="1" fillId="0" borderId="0" xfId="1" applyNumberFormat="1"/>
    <xf numFmtId="4" fontId="1" fillId="0" borderId="0" xfId="1" applyNumberFormat="1"/>
    <xf numFmtId="4" fontId="7" fillId="0" borderId="0" xfId="0" applyNumberFormat="1" applyFont="1"/>
    <xf numFmtId="4" fontId="1" fillId="2" borderId="0" xfId="1" applyNumberFormat="1" applyFill="1"/>
    <xf numFmtId="3" fontId="1" fillId="0" borderId="0" xfId="1" applyNumberForma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3" fontId="9" fillId="0" borderId="0" xfId="0" applyNumberFormat="1" applyFont="1"/>
    <xf numFmtId="0" fontId="11" fillId="0" borderId="5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vertical="center"/>
    </xf>
    <xf numFmtId="164" fontId="17" fillId="0" borderId="1" xfId="1" applyNumberFormat="1" applyFont="1" applyBorder="1" applyAlignment="1">
      <alignment vertical="center" wrapText="1"/>
    </xf>
    <xf numFmtId="3" fontId="17" fillId="0" borderId="1" xfId="1" applyNumberFormat="1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/>
    </xf>
    <xf numFmtId="0" fontId="7" fillId="0" borderId="1" xfId="1" applyNumberFormat="1" applyFont="1" applyBorder="1" applyAlignment="1">
      <alignment horizontal="center" vertical="center"/>
    </xf>
    <xf numFmtId="164" fontId="11" fillId="0" borderId="1" xfId="1" applyNumberFormat="1" applyFont="1" applyBorder="1" applyAlignment="1">
      <alignment vertical="center" wrapText="1"/>
    </xf>
    <xf numFmtId="164" fontId="7" fillId="0" borderId="1" xfId="1" applyNumberFormat="1" applyFont="1" applyBorder="1" applyAlignment="1">
      <alignment horizontal="center" vertical="center"/>
    </xf>
    <xf numFmtId="3" fontId="1" fillId="0" borderId="1" xfId="1" applyNumberFormat="1" applyBorder="1" applyAlignment="1">
      <alignment horizontal="right" vertical="center"/>
    </xf>
    <xf numFmtId="0" fontId="7" fillId="0" borderId="1" xfId="1" applyNumberFormat="1" applyFont="1" applyBorder="1" applyAlignment="1">
      <alignment horizontal="center" vertical="center"/>
    </xf>
    <xf numFmtId="3" fontId="18" fillId="0" borderId="1" xfId="1" applyNumberFormat="1" applyFont="1" applyBorder="1" applyAlignment="1">
      <alignment horizontal="right" vertical="center"/>
    </xf>
    <xf numFmtId="0" fontId="6" fillId="5" borderId="1" xfId="0" applyFont="1" applyFill="1" applyBorder="1" applyAlignment="1">
      <alignment vertical="center"/>
    </xf>
    <xf numFmtId="3" fontId="18" fillId="0" borderId="1" xfId="1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/>
    <xf numFmtId="49" fontId="20" fillId="0" borderId="1" xfId="0" applyNumberFormat="1" applyFont="1" applyFill="1" applyBorder="1"/>
    <xf numFmtId="49" fontId="20" fillId="0" borderId="1" xfId="0" applyNumberFormat="1" applyFont="1" applyBorder="1"/>
    <xf numFmtId="3" fontId="9" fillId="0" borderId="1" xfId="0" applyNumberFormat="1" applyFont="1" applyFill="1" applyBorder="1"/>
    <xf numFmtId="3" fontId="20" fillId="0" borderId="1" xfId="0" applyNumberFormat="1" applyFont="1" applyFill="1" applyBorder="1"/>
    <xf numFmtId="3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vertical="center"/>
    </xf>
    <xf numFmtId="164" fontId="15" fillId="0" borderId="1" xfId="1" applyNumberFormat="1" applyFont="1" applyBorder="1" applyAlignment="1">
      <alignment vertical="center" wrapText="1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166" fontId="5" fillId="3" borderId="1" xfId="0" applyNumberFormat="1" applyFont="1" applyFill="1" applyBorder="1" applyAlignment="1">
      <alignment vertical="center"/>
    </xf>
    <xf numFmtId="3" fontId="7" fillId="0" borderId="0" xfId="0" applyNumberFormat="1" applyFont="1"/>
    <xf numFmtId="4" fontId="21" fillId="0" borderId="0" xfId="1" applyNumberFormat="1" applyFont="1"/>
    <xf numFmtId="0" fontId="1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5" fillId="3" borderId="1" xfId="0" applyFont="1" applyFill="1" applyBorder="1" applyAlignment="1">
      <alignment horizontal="left" vertical="center"/>
    </xf>
    <xf numFmtId="0" fontId="7" fillId="0" borderId="1" xfId="1" applyNumberFormat="1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164" fontId="7" fillId="0" borderId="1" xfId="1" applyNumberFormat="1" applyFont="1" applyBorder="1" applyAlignment="1">
      <alignment horizontal="right" vertical="center" wrapText="1"/>
    </xf>
    <xf numFmtId="164" fontId="17" fillId="0" borderId="1" xfId="1" applyNumberFormat="1" applyFont="1" applyBorder="1" applyAlignment="1">
      <alignment horizontal="right" vertical="center" wrapText="1"/>
    </xf>
    <xf numFmtId="0" fontId="5" fillId="3" borderId="7" xfId="0" applyFont="1" applyFill="1" applyBorder="1" applyAlignment="1">
      <alignment vertical="center"/>
    </xf>
    <xf numFmtId="0" fontId="7" fillId="0" borderId="1" xfId="1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right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wrapText="1"/>
    </xf>
    <xf numFmtId="0" fontId="7" fillId="0" borderId="0" xfId="1" applyNumberFormat="1" applyFont="1" applyAlignment="1">
      <alignment wrapText="1"/>
    </xf>
    <xf numFmtId="3" fontId="21" fillId="0" borderId="1" xfId="1" applyNumberFormat="1" applyFont="1" applyBorder="1" applyAlignment="1">
      <alignment horizontal="right" vertical="center" wrapText="1"/>
    </xf>
    <xf numFmtId="4" fontId="21" fillId="0" borderId="0" xfId="1" applyNumberFormat="1" applyFont="1" applyAlignment="1">
      <alignment wrapText="1"/>
    </xf>
    <xf numFmtId="164" fontId="15" fillId="0" borderId="1" xfId="1" applyNumberFormat="1" applyFont="1" applyBorder="1" applyAlignment="1">
      <alignment horizontal="right" vertical="center" wrapText="1"/>
    </xf>
    <xf numFmtId="3" fontId="15" fillId="0" borderId="1" xfId="1" applyNumberFormat="1" applyFont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0" fontId="7" fillId="0" borderId="1" xfId="1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7" fillId="0" borderId="1" xfId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3" fontId="3" fillId="4" borderId="14" xfId="0" applyNumberFormat="1" applyFont="1" applyFill="1" applyBorder="1" applyAlignment="1">
      <alignment horizontal="center" vertical="center" wrapText="1"/>
    </xf>
    <xf numFmtId="3" fontId="3" fillId="4" borderId="15" xfId="0" applyNumberFormat="1" applyFont="1" applyFill="1" applyBorder="1" applyAlignment="1">
      <alignment horizontal="center" vertical="center" wrapText="1"/>
    </xf>
    <xf numFmtId="3" fontId="3" fillId="4" borderId="16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3" fontId="3" fillId="4" borderId="21" xfId="0" applyNumberFormat="1" applyFont="1" applyFill="1" applyBorder="1" applyAlignment="1">
      <alignment horizontal="center" vertical="center" wrapText="1"/>
    </xf>
    <xf numFmtId="3" fontId="3" fillId="4" borderId="23" xfId="0" applyNumberFormat="1" applyFont="1" applyFill="1" applyBorder="1" applyAlignment="1">
      <alignment horizontal="center" vertical="center" wrapText="1"/>
    </xf>
    <xf numFmtId="3" fontId="3" fillId="4" borderId="22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22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3" fontId="3" fillId="4" borderId="13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3" fontId="18" fillId="4" borderId="17" xfId="1" applyNumberFormat="1" applyFont="1" applyFill="1" applyBorder="1" applyAlignment="1">
      <alignment horizontal="center" vertical="center" wrapText="1"/>
    </xf>
    <xf numFmtId="3" fontId="18" fillId="4" borderId="19" xfId="1" applyNumberFormat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/>
    </xf>
    <xf numFmtId="0" fontId="7" fillId="0" borderId="3" xfId="1" applyNumberFormat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3" fontId="3" fillId="4" borderId="9" xfId="0" applyNumberFormat="1" applyFont="1" applyFill="1" applyBorder="1" applyAlignment="1">
      <alignment horizontal="center" vertical="center" wrapText="1"/>
    </xf>
    <xf numFmtId="3" fontId="3" fillId="4" borderId="8" xfId="0" applyNumberFormat="1" applyFont="1" applyFill="1" applyBorder="1" applyAlignment="1">
      <alignment horizontal="center" vertical="center" wrapText="1"/>
    </xf>
    <xf numFmtId="3" fontId="3" fillId="4" borderId="26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86"/>
  <sheetViews>
    <sheetView view="pageBreakPreview" zoomScaleNormal="100" zoomScaleSheetLayoutView="100" workbookViewId="0">
      <selection activeCell="E83" sqref="E83"/>
    </sheetView>
  </sheetViews>
  <sheetFormatPr defaultRowHeight="15.75" x14ac:dyDescent="0.25"/>
  <cols>
    <col min="1" max="1" width="4.5703125" style="8" customWidth="1"/>
    <col min="2" max="2" width="20.85546875" style="7" customWidth="1"/>
    <col min="3" max="3" width="11.42578125" style="7" bestFit="1" customWidth="1"/>
    <col min="4" max="4" width="11" style="7" customWidth="1"/>
    <col min="5" max="5" width="25.42578125" style="56" customWidth="1"/>
    <col min="6" max="6" width="10" style="7" customWidth="1"/>
    <col min="7" max="7" width="9.140625" style="7" customWidth="1"/>
    <col min="8" max="8" width="10.28515625" style="7" customWidth="1"/>
    <col min="9" max="9" width="9.140625" style="7" customWidth="1"/>
    <col min="10" max="10" width="13.28515625" style="7" customWidth="1"/>
    <col min="11" max="11" width="11.5703125" style="7" customWidth="1"/>
    <col min="12" max="12" width="18" style="7" customWidth="1"/>
    <col min="13" max="13" width="12.7109375" style="7" bestFit="1" customWidth="1"/>
    <col min="14" max="14" width="14.5703125" style="7" bestFit="1" customWidth="1"/>
    <col min="15" max="16" width="12.7109375" style="7" bestFit="1" customWidth="1"/>
    <col min="17" max="16384" width="9.140625" style="7"/>
  </cols>
  <sheetData>
    <row r="1" spans="1:15" ht="24.75" customHeight="1" x14ac:dyDescent="0.3">
      <c r="A1" s="117" t="s">
        <v>133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5" ht="15" customHeight="1" x14ac:dyDescent="0.25">
      <c r="A2" s="118" t="s">
        <v>295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5" ht="15.75" customHeight="1" thickBot="1" x14ac:dyDescent="0.3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5" ht="36.75" customHeight="1" x14ac:dyDescent="0.25">
      <c r="A4" s="125" t="s">
        <v>2</v>
      </c>
      <c r="B4" s="120" t="s">
        <v>3</v>
      </c>
      <c r="C4" s="120" t="s">
        <v>285</v>
      </c>
      <c r="D4" s="120" t="s">
        <v>21</v>
      </c>
      <c r="E4" s="127" t="s">
        <v>286</v>
      </c>
      <c r="F4" s="120" t="s">
        <v>21</v>
      </c>
      <c r="G4" s="122" t="s">
        <v>125</v>
      </c>
      <c r="H4" s="123"/>
      <c r="I4" s="123"/>
      <c r="J4" s="123"/>
      <c r="K4" s="124"/>
    </row>
    <row r="5" spans="1:15" s="4" customFormat="1" ht="44.25" customHeight="1" x14ac:dyDescent="0.2">
      <c r="A5" s="126"/>
      <c r="B5" s="121"/>
      <c r="C5" s="121"/>
      <c r="D5" s="121"/>
      <c r="E5" s="128"/>
      <c r="F5" s="121"/>
      <c r="G5" s="1" t="s">
        <v>128</v>
      </c>
      <c r="H5" s="1" t="s">
        <v>126</v>
      </c>
      <c r="I5" s="1" t="s">
        <v>128</v>
      </c>
      <c r="J5" s="1" t="s">
        <v>126</v>
      </c>
      <c r="K5" s="2" t="s">
        <v>127</v>
      </c>
    </row>
    <row r="6" spans="1:15" s="24" customFormat="1" ht="15" x14ac:dyDescent="0.2">
      <c r="A6" s="119" t="s">
        <v>8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5" s="24" customFormat="1" ht="18" customHeight="1" x14ac:dyDescent="0.25">
      <c r="A7" s="85" t="s">
        <v>138</v>
      </c>
      <c r="B7" s="86"/>
      <c r="C7" s="86"/>
      <c r="D7" s="86"/>
      <c r="E7" s="86"/>
      <c r="F7" s="86"/>
      <c r="G7" s="86"/>
      <c r="H7" s="86"/>
      <c r="I7" s="86"/>
      <c r="J7" s="86"/>
      <c r="K7" s="98"/>
      <c r="L7" s="27"/>
      <c r="M7" s="51" t="e">
        <f>#REF!*0.1%</f>
        <v>#REF!</v>
      </c>
      <c r="N7" s="52" t="e">
        <f t="shared" ref="N7:N8" si="0">ROUND(M7,0)</f>
        <v>#REF!</v>
      </c>
    </row>
    <row r="8" spans="1:15" s="35" customFormat="1" ht="26.25" customHeight="1" x14ac:dyDescent="0.25">
      <c r="A8" s="94">
        <v>1</v>
      </c>
      <c r="B8" s="111" t="s">
        <v>139</v>
      </c>
      <c r="C8" s="111" t="s">
        <v>212</v>
      </c>
      <c r="D8" s="78"/>
      <c r="E8" s="131" t="s">
        <v>136</v>
      </c>
      <c r="F8" s="134"/>
      <c r="G8" s="96">
        <v>2</v>
      </c>
      <c r="H8" s="108">
        <v>6525</v>
      </c>
      <c r="I8" s="96">
        <v>1</v>
      </c>
      <c r="J8" s="109">
        <v>5741</v>
      </c>
      <c r="K8" s="100">
        <v>12266</v>
      </c>
      <c r="L8" s="27" t="b">
        <f>IF(K8=VPB!I19,TRUE,FALSE)</f>
        <v>0</v>
      </c>
      <c r="M8" s="51" t="e">
        <f>#REF!*0.1%</f>
        <v>#REF!</v>
      </c>
      <c r="N8" s="88" t="e">
        <f t="shared" si="0"/>
        <v>#REF!</v>
      </c>
      <c r="O8" s="66">
        <v>274358</v>
      </c>
    </row>
    <row r="9" spans="1:15" s="35" customFormat="1" ht="26.25" customHeight="1" x14ac:dyDescent="0.25">
      <c r="A9" s="112">
        <v>2</v>
      </c>
      <c r="B9" s="111" t="s">
        <v>140</v>
      </c>
      <c r="C9" s="111" t="s">
        <v>213</v>
      </c>
      <c r="D9" s="78"/>
      <c r="E9" s="132"/>
      <c r="F9" s="134"/>
      <c r="G9" s="96">
        <v>2</v>
      </c>
      <c r="H9" s="108">
        <v>3800</v>
      </c>
      <c r="I9" s="96">
        <v>1</v>
      </c>
      <c r="J9" s="109">
        <v>3343</v>
      </c>
      <c r="K9" s="100">
        <v>7143</v>
      </c>
      <c r="L9" s="27"/>
      <c r="M9" s="51"/>
      <c r="N9" s="88"/>
      <c r="O9" s="66"/>
    </row>
    <row r="10" spans="1:15" s="35" customFormat="1" ht="26.25" customHeight="1" x14ac:dyDescent="0.25">
      <c r="A10" s="112">
        <v>3</v>
      </c>
      <c r="B10" s="111" t="s">
        <v>141</v>
      </c>
      <c r="C10" s="111" t="s">
        <v>214</v>
      </c>
      <c r="D10" s="78"/>
      <c r="E10" s="132"/>
      <c r="F10" s="134"/>
      <c r="G10" s="96">
        <v>2</v>
      </c>
      <c r="H10" s="108">
        <v>2800</v>
      </c>
      <c r="I10" s="96">
        <v>1</v>
      </c>
      <c r="J10" s="109">
        <v>2463</v>
      </c>
      <c r="K10" s="100">
        <v>5263</v>
      </c>
      <c r="L10" s="27"/>
      <c r="M10" s="51"/>
      <c r="N10" s="88"/>
      <c r="O10" s="66"/>
    </row>
    <row r="11" spans="1:15" s="35" customFormat="1" ht="26.25" customHeight="1" x14ac:dyDescent="0.25">
      <c r="A11" s="112">
        <v>4</v>
      </c>
      <c r="B11" s="111" t="s">
        <v>142</v>
      </c>
      <c r="C11" s="111" t="s">
        <v>215</v>
      </c>
      <c r="D11" s="78"/>
      <c r="E11" s="132"/>
      <c r="F11" s="134"/>
      <c r="G11" s="96">
        <v>2</v>
      </c>
      <c r="H11" s="108">
        <v>2600</v>
      </c>
      <c r="I11" s="96">
        <v>1</v>
      </c>
      <c r="J11" s="109">
        <v>2286</v>
      </c>
      <c r="K11" s="100">
        <v>4886</v>
      </c>
      <c r="L11" s="27"/>
      <c r="M11" s="51"/>
      <c r="N11" s="88"/>
      <c r="O11" s="66"/>
    </row>
    <row r="12" spans="1:15" s="35" customFormat="1" ht="26.25" customHeight="1" x14ac:dyDescent="0.25">
      <c r="A12" s="112">
        <v>5</v>
      </c>
      <c r="B12" s="111" t="s">
        <v>143</v>
      </c>
      <c r="C12" s="111" t="s">
        <v>216</v>
      </c>
      <c r="D12" s="78"/>
      <c r="E12" s="132"/>
      <c r="F12" s="134"/>
      <c r="G12" s="96">
        <v>2</v>
      </c>
      <c r="H12" s="108">
        <v>1050</v>
      </c>
      <c r="I12" s="96">
        <v>1</v>
      </c>
      <c r="J12" s="109">
        <v>922</v>
      </c>
      <c r="K12" s="100">
        <v>1972</v>
      </c>
      <c r="L12" s="27"/>
      <c r="M12" s="51"/>
      <c r="N12" s="88"/>
      <c r="O12" s="66"/>
    </row>
    <row r="13" spans="1:15" s="35" customFormat="1" ht="26.25" customHeight="1" x14ac:dyDescent="0.25">
      <c r="A13" s="112">
        <v>6</v>
      </c>
      <c r="B13" s="111" t="s">
        <v>144</v>
      </c>
      <c r="C13" s="111" t="s">
        <v>217</v>
      </c>
      <c r="D13" s="78"/>
      <c r="E13" s="132"/>
      <c r="F13" s="134"/>
      <c r="G13" s="96">
        <v>2</v>
      </c>
      <c r="H13" s="108">
        <v>2600</v>
      </c>
      <c r="I13" s="96">
        <v>1</v>
      </c>
      <c r="J13" s="109">
        <v>2286</v>
      </c>
      <c r="K13" s="100">
        <v>4886</v>
      </c>
      <c r="L13" s="27"/>
      <c r="M13" s="51"/>
      <c r="N13" s="88"/>
      <c r="O13" s="66"/>
    </row>
    <row r="14" spans="1:15" s="35" customFormat="1" ht="26.25" customHeight="1" x14ac:dyDescent="0.25">
      <c r="A14" s="112">
        <v>7</v>
      </c>
      <c r="B14" s="111" t="s">
        <v>145</v>
      </c>
      <c r="C14" s="111" t="s">
        <v>218</v>
      </c>
      <c r="D14" s="78"/>
      <c r="E14" s="132"/>
      <c r="F14" s="134"/>
      <c r="G14" s="96">
        <v>2</v>
      </c>
      <c r="H14" s="108">
        <v>14250</v>
      </c>
      <c r="I14" s="96">
        <v>1</v>
      </c>
      <c r="J14" s="109">
        <v>12541</v>
      </c>
      <c r="K14" s="100">
        <v>26791</v>
      </c>
      <c r="L14" s="27"/>
      <c r="M14" s="51"/>
      <c r="N14" s="88"/>
      <c r="O14" s="66"/>
    </row>
    <row r="15" spans="1:15" s="35" customFormat="1" ht="26.25" customHeight="1" x14ac:dyDescent="0.25">
      <c r="A15" s="112">
        <v>8</v>
      </c>
      <c r="B15" s="111" t="s">
        <v>146</v>
      </c>
      <c r="C15" s="111" t="s">
        <v>219</v>
      </c>
      <c r="D15" s="78"/>
      <c r="E15" s="132"/>
      <c r="F15" s="134"/>
      <c r="G15" s="96">
        <v>2</v>
      </c>
      <c r="H15" s="108">
        <v>975</v>
      </c>
      <c r="I15" s="96">
        <v>1</v>
      </c>
      <c r="J15" s="109">
        <v>856</v>
      </c>
      <c r="K15" s="100">
        <v>1831</v>
      </c>
      <c r="L15" s="27"/>
      <c r="M15" s="51"/>
      <c r="N15" s="88"/>
      <c r="O15" s="66"/>
    </row>
    <row r="16" spans="1:15" s="35" customFormat="1" ht="26.25" customHeight="1" x14ac:dyDescent="0.25">
      <c r="A16" s="112">
        <v>9</v>
      </c>
      <c r="B16" s="111" t="s">
        <v>147</v>
      </c>
      <c r="C16" s="111" t="s">
        <v>220</v>
      </c>
      <c r="D16" s="78"/>
      <c r="E16" s="132"/>
      <c r="F16" s="134"/>
      <c r="G16" s="96">
        <v>2</v>
      </c>
      <c r="H16" s="108">
        <v>1575</v>
      </c>
      <c r="I16" s="96">
        <v>1</v>
      </c>
      <c r="J16" s="109">
        <v>1384</v>
      </c>
      <c r="K16" s="100">
        <v>2959</v>
      </c>
      <c r="L16" s="27"/>
      <c r="M16" s="51"/>
      <c r="N16" s="88"/>
      <c r="O16" s="66"/>
    </row>
    <row r="17" spans="1:15" s="35" customFormat="1" ht="26.25" customHeight="1" x14ac:dyDescent="0.25">
      <c r="A17" s="112">
        <v>10</v>
      </c>
      <c r="B17" s="111" t="s">
        <v>148</v>
      </c>
      <c r="C17" s="111" t="s">
        <v>221</v>
      </c>
      <c r="D17" s="78"/>
      <c r="E17" s="132"/>
      <c r="F17" s="134"/>
      <c r="G17" s="96">
        <v>2</v>
      </c>
      <c r="H17" s="108">
        <v>3900</v>
      </c>
      <c r="I17" s="96">
        <v>1</v>
      </c>
      <c r="J17" s="109">
        <v>3432</v>
      </c>
      <c r="K17" s="100">
        <v>7332</v>
      </c>
      <c r="L17" s="27"/>
      <c r="M17" s="51"/>
      <c r="N17" s="88"/>
      <c r="O17" s="66"/>
    </row>
    <row r="18" spans="1:15" s="35" customFormat="1" ht="26.25" customHeight="1" x14ac:dyDescent="0.25">
      <c r="A18" s="112">
        <v>11</v>
      </c>
      <c r="B18" s="111" t="s">
        <v>149</v>
      </c>
      <c r="C18" s="111" t="s">
        <v>222</v>
      </c>
      <c r="D18" s="78"/>
      <c r="E18" s="132"/>
      <c r="F18" s="134"/>
      <c r="G18" s="96">
        <v>2</v>
      </c>
      <c r="H18" s="108">
        <v>1725</v>
      </c>
      <c r="I18" s="96">
        <v>1</v>
      </c>
      <c r="J18" s="109">
        <v>1516</v>
      </c>
      <c r="K18" s="100">
        <v>3241</v>
      </c>
      <c r="L18" s="27"/>
      <c r="M18" s="51"/>
      <c r="N18" s="88"/>
      <c r="O18" s="66"/>
    </row>
    <row r="19" spans="1:15" s="35" customFormat="1" ht="26.25" customHeight="1" x14ac:dyDescent="0.25">
      <c r="A19" s="112">
        <v>12</v>
      </c>
      <c r="B19" s="111" t="s">
        <v>150</v>
      </c>
      <c r="C19" s="111" t="s">
        <v>223</v>
      </c>
      <c r="D19" s="78"/>
      <c r="E19" s="132"/>
      <c r="F19" s="134"/>
      <c r="G19" s="96">
        <v>2</v>
      </c>
      <c r="H19" s="108">
        <v>1050</v>
      </c>
      <c r="I19" s="96">
        <v>1</v>
      </c>
      <c r="J19" s="109">
        <v>922</v>
      </c>
      <c r="K19" s="100">
        <v>1972</v>
      </c>
      <c r="L19" s="27"/>
      <c r="M19" s="51"/>
      <c r="N19" s="88"/>
      <c r="O19" s="66"/>
    </row>
    <row r="20" spans="1:15" s="35" customFormat="1" ht="26.25" customHeight="1" x14ac:dyDescent="0.25">
      <c r="A20" s="112">
        <v>13</v>
      </c>
      <c r="B20" s="111" t="s">
        <v>151</v>
      </c>
      <c r="C20" s="111" t="s">
        <v>224</v>
      </c>
      <c r="D20" s="78"/>
      <c r="E20" s="132"/>
      <c r="F20" s="134"/>
      <c r="G20" s="96">
        <v>2</v>
      </c>
      <c r="H20" s="108">
        <v>1050</v>
      </c>
      <c r="I20" s="96">
        <v>1</v>
      </c>
      <c r="J20" s="109">
        <v>922</v>
      </c>
      <c r="K20" s="100">
        <v>1972</v>
      </c>
      <c r="L20" s="27"/>
      <c r="M20" s="51"/>
      <c r="N20" s="88"/>
      <c r="O20" s="66"/>
    </row>
    <row r="21" spans="1:15" s="35" customFormat="1" ht="26.25" customHeight="1" x14ac:dyDescent="0.25">
      <c r="A21" s="112">
        <v>14</v>
      </c>
      <c r="B21" s="111" t="s">
        <v>152</v>
      </c>
      <c r="C21" s="111" t="s">
        <v>225</v>
      </c>
      <c r="D21" s="78"/>
      <c r="E21" s="132"/>
      <c r="F21" s="134"/>
      <c r="G21" s="96">
        <v>2</v>
      </c>
      <c r="H21" s="108">
        <v>2725</v>
      </c>
      <c r="I21" s="96">
        <v>1</v>
      </c>
      <c r="J21" s="109">
        <v>2395</v>
      </c>
      <c r="K21" s="100">
        <v>5120</v>
      </c>
      <c r="L21" s="27"/>
      <c r="M21" s="51"/>
      <c r="N21" s="88"/>
      <c r="O21" s="66"/>
    </row>
    <row r="22" spans="1:15" s="35" customFormat="1" ht="26.25" customHeight="1" x14ac:dyDescent="0.25">
      <c r="A22" s="112">
        <v>15</v>
      </c>
      <c r="B22" s="111" t="s">
        <v>153</v>
      </c>
      <c r="C22" s="111" t="s">
        <v>226</v>
      </c>
      <c r="D22" s="78"/>
      <c r="E22" s="132"/>
      <c r="F22" s="134"/>
      <c r="G22" s="96">
        <v>2</v>
      </c>
      <c r="H22" s="108">
        <v>1200</v>
      </c>
      <c r="I22" s="96">
        <v>1</v>
      </c>
      <c r="J22" s="109">
        <v>1054</v>
      </c>
      <c r="K22" s="100">
        <v>2254</v>
      </c>
      <c r="L22" s="27"/>
      <c r="M22" s="51"/>
      <c r="N22" s="88"/>
      <c r="O22" s="66"/>
    </row>
    <row r="23" spans="1:15" s="35" customFormat="1" ht="26.25" customHeight="1" x14ac:dyDescent="0.25">
      <c r="A23" s="112">
        <v>16</v>
      </c>
      <c r="B23" s="111" t="s">
        <v>154</v>
      </c>
      <c r="C23" s="111" t="s">
        <v>227</v>
      </c>
      <c r="D23" s="78"/>
      <c r="E23" s="132"/>
      <c r="F23" s="134"/>
      <c r="G23" s="96">
        <v>2</v>
      </c>
      <c r="H23" s="108">
        <v>6525</v>
      </c>
      <c r="I23" s="96">
        <v>1</v>
      </c>
      <c r="J23" s="109">
        <v>5741</v>
      </c>
      <c r="K23" s="100">
        <v>12266</v>
      </c>
      <c r="L23" s="27"/>
      <c r="M23" s="51"/>
      <c r="N23" s="88"/>
      <c r="O23" s="66"/>
    </row>
    <row r="24" spans="1:15" s="35" customFormat="1" ht="26.25" customHeight="1" x14ac:dyDescent="0.25">
      <c r="A24" s="112">
        <v>17</v>
      </c>
      <c r="B24" s="111" t="s">
        <v>155</v>
      </c>
      <c r="C24" s="111" t="s">
        <v>228</v>
      </c>
      <c r="D24" s="78"/>
      <c r="E24" s="132"/>
      <c r="F24" s="134"/>
      <c r="G24" s="96">
        <v>2</v>
      </c>
      <c r="H24" s="108">
        <v>2925</v>
      </c>
      <c r="I24" s="96">
        <v>1</v>
      </c>
      <c r="J24" s="109">
        <v>2572</v>
      </c>
      <c r="K24" s="100">
        <v>5497</v>
      </c>
      <c r="L24" s="27"/>
      <c r="M24" s="51"/>
      <c r="N24" s="88"/>
      <c r="O24" s="66"/>
    </row>
    <row r="25" spans="1:15" s="35" customFormat="1" ht="26.25" customHeight="1" x14ac:dyDescent="0.25">
      <c r="A25" s="112">
        <v>18</v>
      </c>
      <c r="B25" s="111" t="s">
        <v>156</v>
      </c>
      <c r="C25" s="111" t="s">
        <v>229</v>
      </c>
      <c r="D25" s="78"/>
      <c r="E25" s="132"/>
      <c r="F25" s="134"/>
      <c r="G25" s="96">
        <v>2</v>
      </c>
      <c r="H25" s="108">
        <v>1575</v>
      </c>
      <c r="I25" s="96">
        <v>1</v>
      </c>
      <c r="J25" s="109">
        <v>1384</v>
      </c>
      <c r="K25" s="100">
        <v>2959</v>
      </c>
      <c r="L25" s="27"/>
      <c r="M25" s="51"/>
      <c r="N25" s="88"/>
      <c r="O25" s="66"/>
    </row>
    <row r="26" spans="1:15" s="35" customFormat="1" ht="26.25" customHeight="1" x14ac:dyDescent="0.25">
      <c r="A26" s="112">
        <v>19</v>
      </c>
      <c r="B26" s="111" t="s">
        <v>157</v>
      </c>
      <c r="C26" s="111" t="s">
        <v>230</v>
      </c>
      <c r="D26" s="78"/>
      <c r="E26" s="132"/>
      <c r="F26" s="134"/>
      <c r="G26" s="96">
        <v>2</v>
      </c>
      <c r="H26" s="108">
        <v>2925</v>
      </c>
      <c r="I26" s="96">
        <v>1</v>
      </c>
      <c r="J26" s="109">
        <v>2572</v>
      </c>
      <c r="K26" s="100">
        <v>5497</v>
      </c>
      <c r="L26" s="27"/>
      <c r="M26" s="51"/>
      <c r="N26" s="88"/>
      <c r="O26" s="66"/>
    </row>
    <row r="27" spans="1:15" s="35" customFormat="1" ht="26.25" customHeight="1" x14ac:dyDescent="0.25">
      <c r="A27" s="112">
        <v>20</v>
      </c>
      <c r="B27" s="111" t="s">
        <v>158</v>
      </c>
      <c r="C27" s="111" t="s">
        <v>231</v>
      </c>
      <c r="D27" s="78"/>
      <c r="E27" s="132"/>
      <c r="F27" s="134"/>
      <c r="G27" s="96">
        <v>2</v>
      </c>
      <c r="H27" s="108">
        <v>2850</v>
      </c>
      <c r="I27" s="96">
        <v>1</v>
      </c>
      <c r="J27" s="109">
        <v>2506</v>
      </c>
      <c r="K27" s="100">
        <v>5356</v>
      </c>
      <c r="L27" s="27"/>
      <c r="M27" s="51"/>
      <c r="N27" s="88"/>
      <c r="O27" s="66"/>
    </row>
    <row r="28" spans="1:15" s="35" customFormat="1" ht="26.25" customHeight="1" x14ac:dyDescent="0.25">
      <c r="A28" s="112">
        <v>21</v>
      </c>
      <c r="B28" s="111" t="s">
        <v>159</v>
      </c>
      <c r="C28" s="111" t="s">
        <v>232</v>
      </c>
      <c r="D28" s="78"/>
      <c r="E28" s="132"/>
      <c r="F28" s="134"/>
      <c r="G28" s="96">
        <v>2</v>
      </c>
      <c r="H28" s="108">
        <v>1575</v>
      </c>
      <c r="I28" s="96">
        <v>1</v>
      </c>
      <c r="J28" s="109">
        <v>1384</v>
      </c>
      <c r="K28" s="100">
        <v>2959</v>
      </c>
      <c r="L28" s="27"/>
      <c r="M28" s="51"/>
      <c r="N28" s="88"/>
      <c r="O28" s="66"/>
    </row>
    <row r="29" spans="1:15" s="35" customFormat="1" ht="26.25" customHeight="1" x14ac:dyDescent="0.25">
      <c r="A29" s="112">
        <v>22</v>
      </c>
      <c r="B29" s="111" t="s">
        <v>160</v>
      </c>
      <c r="C29" s="111" t="s">
        <v>233</v>
      </c>
      <c r="D29" s="78"/>
      <c r="E29" s="132"/>
      <c r="F29" s="134"/>
      <c r="G29" s="96">
        <v>2</v>
      </c>
      <c r="H29" s="108">
        <v>5250</v>
      </c>
      <c r="I29" s="96">
        <v>1</v>
      </c>
      <c r="J29" s="109">
        <v>4618</v>
      </c>
      <c r="K29" s="100">
        <v>9868</v>
      </c>
      <c r="L29" s="27"/>
      <c r="M29" s="51"/>
      <c r="N29" s="88"/>
      <c r="O29" s="66"/>
    </row>
    <row r="30" spans="1:15" s="35" customFormat="1" ht="26.25" customHeight="1" x14ac:dyDescent="0.25">
      <c r="A30" s="112">
        <v>23</v>
      </c>
      <c r="B30" s="111" t="s">
        <v>161</v>
      </c>
      <c r="C30" s="111" t="s">
        <v>234</v>
      </c>
      <c r="D30" s="78"/>
      <c r="E30" s="132"/>
      <c r="F30" s="134"/>
      <c r="G30" s="96">
        <v>2</v>
      </c>
      <c r="H30" s="108">
        <v>1950</v>
      </c>
      <c r="I30" s="96">
        <v>1</v>
      </c>
      <c r="J30" s="109">
        <v>1713</v>
      </c>
      <c r="K30" s="100">
        <v>3663</v>
      </c>
      <c r="L30" s="27"/>
      <c r="M30" s="51"/>
      <c r="N30" s="88"/>
      <c r="O30" s="66"/>
    </row>
    <row r="31" spans="1:15" s="35" customFormat="1" ht="26.25" customHeight="1" x14ac:dyDescent="0.25">
      <c r="A31" s="112">
        <v>24</v>
      </c>
      <c r="B31" s="111" t="s">
        <v>162</v>
      </c>
      <c r="C31" s="111" t="s">
        <v>235</v>
      </c>
      <c r="D31" s="78"/>
      <c r="E31" s="132"/>
      <c r="F31" s="134"/>
      <c r="G31" s="96">
        <v>2</v>
      </c>
      <c r="H31" s="108">
        <v>1575</v>
      </c>
      <c r="I31" s="96">
        <v>1</v>
      </c>
      <c r="J31" s="109">
        <v>1384</v>
      </c>
      <c r="K31" s="100">
        <v>2959</v>
      </c>
      <c r="L31" s="27"/>
      <c r="M31" s="51"/>
      <c r="N31" s="88"/>
      <c r="O31" s="66"/>
    </row>
    <row r="32" spans="1:15" s="35" customFormat="1" ht="26.25" customHeight="1" x14ac:dyDescent="0.25">
      <c r="A32" s="112">
        <v>25</v>
      </c>
      <c r="B32" s="111" t="s">
        <v>163</v>
      </c>
      <c r="C32" s="111" t="s">
        <v>236</v>
      </c>
      <c r="D32" s="78"/>
      <c r="E32" s="132"/>
      <c r="F32" s="134"/>
      <c r="G32" s="96">
        <v>2</v>
      </c>
      <c r="H32" s="108">
        <v>8175</v>
      </c>
      <c r="I32" s="96">
        <v>1</v>
      </c>
      <c r="J32" s="109">
        <v>7193</v>
      </c>
      <c r="K32" s="100">
        <v>15368</v>
      </c>
      <c r="L32" s="27"/>
      <c r="M32" s="51"/>
      <c r="N32" s="88"/>
      <c r="O32" s="66"/>
    </row>
    <row r="33" spans="1:15" s="35" customFormat="1" ht="26.25" customHeight="1" x14ac:dyDescent="0.25">
      <c r="A33" s="112">
        <v>26</v>
      </c>
      <c r="B33" s="111" t="s">
        <v>164</v>
      </c>
      <c r="C33" s="111" t="s">
        <v>237</v>
      </c>
      <c r="D33" s="78"/>
      <c r="E33" s="132"/>
      <c r="F33" s="134"/>
      <c r="G33" s="96">
        <v>2</v>
      </c>
      <c r="H33" s="108">
        <v>3800</v>
      </c>
      <c r="I33" s="96">
        <v>1</v>
      </c>
      <c r="J33" s="109">
        <v>3343</v>
      </c>
      <c r="K33" s="100">
        <v>7143</v>
      </c>
      <c r="L33" s="27"/>
      <c r="M33" s="51"/>
      <c r="N33" s="88"/>
      <c r="O33" s="66"/>
    </row>
    <row r="34" spans="1:15" s="35" customFormat="1" ht="26.25" customHeight="1" x14ac:dyDescent="0.25">
      <c r="A34" s="112">
        <v>27</v>
      </c>
      <c r="B34" s="111" t="s">
        <v>165</v>
      </c>
      <c r="C34" s="111" t="s">
        <v>238</v>
      </c>
      <c r="D34" s="78"/>
      <c r="E34" s="132"/>
      <c r="F34" s="134"/>
      <c r="G34" s="96">
        <v>2</v>
      </c>
      <c r="H34" s="108">
        <v>3150</v>
      </c>
      <c r="I34" s="96">
        <v>1</v>
      </c>
      <c r="J34" s="109">
        <v>2770</v>
      </c>
      <c r="K34" s="100">
        <v>5920</v>
      </c>
      <c r="L34" s="27"/>
      <c r="M34" s="51"/>
      <c r="N34" s="88"/>
      <c r="O34" s="66"/>
    </row>
    <row r="35" spans="1:15" s="35" customFormat="1" ht="26.25" customHeight="1" x14ac:dyDescent="0.25">
      <c r="A35" s="112">
        <v>28</v>
      </c>
      <c r="B35" s="111" t="s">
        <v>166</v>
      </c>
      <c r="C35" s="111" t="s">
        <v>239</v>
      </c>
      <c r="D35" s="78"/>
      <c r="E35" s="132"/>
      <c r="F35" s="134"/>
      <c r="G35" s="96">
        <v>2</v>
      </c>
      <c r="H35" s="108">
        <v>1150</v>
      </c>
      <c r="I35" s="96">
        <v>1</v>
      </c>
      <c r="J35" s="109">
        <v>1010</v>
      </c>
      <c r="K35" s="100">
        <v>2160</v>
      </c>
      <c r="L35" s="27"/>
      <c r="M35" s="51"/>
      <c r="N35" s="88"/>
      <c r="O35" s="66"/>
    </row>
    <row r="36" spans="1:15" s="35" customFormat="1" ht="26.25" customHeight="1" x14ac:dyDescent="0.25">
      <c r="A36" s="112">
        <v>29</v>
      </c>
      <c r="B36" s="111" t="s">
        <v>167</v>
      </c>
      <c r="C36" s="111" t="s">
        <v>240</v>
      </c>
      <c r="D36" s="78"/>
      <c r="E36" s="132"/>
      <c r="F36" s="134"/>
      <c r="G36" s="96">
        <v>2</v>
      </c>
      <c r="H36" s="108">
        <v>5250</v>
      </c>
      <c r="I36" s="96">
        <v>1</v>
      </c>
      <c r="J36" s="109">
        <v>4618</v>
      </c>
      <c r="K36" s="100">
        <v>9868</v>
      </c>
      <c r="L36" s="27"/>
      <c r="M36" s="51"/>
      <c r="N36" s="88"/>
      <c r="O36" s="66"/>
    </row>
    <row r="37" spans="1:15" s="35" customFormat="1" ht="26.25" customHeight="1" x14ac:dyDescent="0.25">
      <c r="A37" s="112">
        <v>30</v>
      </c>
      <c r="B37" s="111" t="s">
        <v>168</v>
      </c>
      <c r="C37" s="111" t="s">
        <v>241</v>
      </c>
      <c r="D37" s="78"/>
      <c r="E37" s="132"/>
      <c r="F37" s="134"/>
      <c r="G37" s="96">
        <v>2</v>
      </c>
      <c r="H37" s="108">
        <v>3900</v>
      </c>
      <c r="I37" s="96">
        <v>1</v>
      </c>
      <c r="J37" s="109">
        <v>3432</v>
      </c>
      <c r="K37" s="100">
        <v>7332</v>
      </c>
      <c r="L37" s="27"/>
      <c r="M37" s="51"/>
      <c r="N37" s="88"/>
      <c r="O37" s="66"/>
    </row>
    <row r="38" spans="1:15" s="35" customFormat="1" ht="26.25" customHeight="1" x14ac:dyDescent="0.25">
      <c r="A38" s="112">
        <v>31</v>
      </c>
      <c r="B38" s="111" t="s">
        <v>169</v>
      </c>
      <c r="C38" s="111" t="s">
        <v>242</v>
      </c>
      <c r="D38" s="78"/>
      <c r="E38" s="132"/>
      <c r="F38" s="134"/>
      <c r="G38" s="96">
        <v>2</v>
      </c>
      <c r="H38" s="108">
        <v>21750</v>
      </c>
      <c r="I38" s="96">
        <v>1</v>
      </c>
      <c r="J38" s="109">
        <v>19143</v>
      </c>
      <c r="K38" s="100">
        <v>40893</v>
      </c>
      <c r="L38" s="27"/>
      <c r="M38" s="51"/>
      <c r="N38" s="88"/>
      <c r="O38" s="66"/>
    </row>
    <row r="39" spans="1:15" s="35" customFormat="1" ht="26.25" customHeight="1" x14ac:dyDescent="0.25">
      <c r="A39" s="112">
        <v>32</v>
      </c>
      <c r="B39" s="111" t="s">
        <v>170</v>
      </c>
      <c r="C39" s="111" t="s">
        <v>243</v>
      </c>
      <c r="D39" s="78"/>
      <c r="E39" s="132"/>
      <c r="F39" s="134"/>
      <c r="G39" s="96">
        <v>2</v>
      </c>
      <c r="H39" s="108">
        <v>975</v>
      </c>
      <c r="I39" s="96">
        <v>1</v>
      </c>
      <c r="J39" s="109">
        <v>856</v>
      </c>
      <c r="K39" s="100">
        <v>1831</v>
      </c>
      <c r="L39" s="27"/>
      <c r="M39" s="51"/>
      <c r="N39" s="88"/>
      <c r="O39" s="66"/>
    </row>
    <row r="40" spans="1:15" s="35" customFormat="1" ht="30" x14ac:dyDescent="0.25">
      <c r="A40" s="112">
        <v>33</v>
      </c>
      <c r="B40" s="111" t="s">
        <v>171</v>
      </c>
      <c r="C40" s="111" t="s">
        <v>244</v>
      </c>
      <c r="D40" s="78"/>
      <c r="E40" s="132"/>
      <c r="F40" s="134"/>
      <c r="G40" s="96">
        <v>2</v>
      </c>
      <c r="H40" s="108">
        <v>1050</v>
      </c>
      <c r="I40" s="96">
        <v>1</v>
      </c>
      <c r="J40" s="109">
        <v>922</v>
      </c>
      <c r="K40" s="100">
        <v>1972</v>
      </c>
      <c r="L40" s="27"/>
      <c r="M40" s="51"/>
      <c r="N40" s="88"/>
      <c r="O40" s="66"/>
    </row>
    <row r="41" spans="1:15" s="35" customFormat="1" ht="26.25" customHeight="1" x14ac:dyDescent="0.25">
      <c r="A41" s="112">
        <v>34</v>
      </c>
      <c r="B41" s="111" t="s">
        <v>172</v>
      </c>
      <c r="C41" s="111" t="s">
        <v>245</v>
      </c>
      <c r="D41" s="78"/>
      <c r="E41" s="132"/>
      <c r="F41" s="134"/>
      <c r="G41" s="96">
        <v>2</v>
      </c>
      <c r="H41" s="108">
        <v>2925</v>
      </c>
      <c r="I41" s="96">
        <v>1</v>
      </c>
      <c r="J41" s="109">
        <v>2572</v>
      </c>
      <c r="K41" s="100">
        <v>5497</v>
      </c>
      <c r="L41" s="27"/>
      <c r="M41" s="51"/>
      <c r="N41" s="88"/>
      <c r="O41" s="66"/>
    </row>
    <row r="42" spans="1:15" s="35" customFormat="1" ht="26.25" customHeight="1" x14ac:dyDescent="0.25">
      <c r="A42" s="112">
        <v>35</v>
      </c>
      <c r="B42" s="111" t="s">
        <v>173</v>
      </c>
      <c r="C42" s="111" t="s">
        <v>246</v>
      </c>
      <c r="D42" s="78"/>
      <c r="E42" s="132"/>
      <c r="F42" s="134"/>
      <c r="G42" s="96">
        <v>2</v>
      </c>
      <c r="H42" s="108">
        <v>2400</v>
      </c>
      <c r="I42" s="96">
        <v>1</v>
      </c>
      <c r="J42" s="109">
        <v>2110</v>
      </c>
      <c r="K42" s="100">
        <v>4510</v>
      </c>
      <c r="L42" s="27"/>
      <c r="M42" s="51"/>
      <c r="N42" s="88"/>
      <c r="O42" s="66"/>
    </row>
    <row r="43" spans="1:15" s="35" customFormat="1" ht="26.25" customHeight="1" x14ac:dyDescent="0.25">
      <c r="A43" s="112">
        <v>36</v>
      </c>
      <c r="B43" s="111" t="s">
        <v>174</v>
      </c>
      <c r="C43" s="111" t="s">
        <v>247</v>
      </c>
      <c r="D43" s="78"/>
      <c r="E43" s="132"/>
      <c r="F43" s="134"/>
      <c r="G43" s="96">
        <v>2</v>
      </c>
      <c r="H43" s="108">
        <v>1800</v>
      </c>
      <c r="I43" s="96">
        <v>1</v>
      </c>
      <c r="J43" s="109">
        <v>1584</v>
      </c>
      <c r="K43" s="100">
        <v>3384</v>
      </c>
      <c r="L43" s="27"/>
      <c r="M43" s="51"/>
      <c r="N43" s="88"/>
      <c r="O43" s="66"/>
    </row>
    <row r="44" spans="1:15" s="35" customFormat="1" ht="26.25" customHeight="1" x14ac:dyDescent="0.25">
      <c r="A44" s="112">
        <v>37</v>
      </c>
      <c r="B44" s="111" t="s">
        <v>175</v>
      </c>
      <c r="C44" s="111" t="s">
        <v>248</v>
      </c>
      <c r="D44" s="78"/>
      <c r="E44" s="132"/>
      <c r="F44" s="134"/>
      <c r="G44" s="96">
        <v>2</v>
      </c>
      <c r="H44" s="108">
        <v>1575</v>
      </c>
      <c r="I44" s="96">
        <v>1</v>
      </c>
      <c r="J44" s="109">
        <v>1384</v>
      </c>
      <c r="K44" s="100">
        <v>2959</v>
      </c>
      <c r="L44" s="27"/>
      <c r="M44" s="51"/>
      <c r="N44" s="88"/>
      <c r="O44" s="66"/>
    </row>
    <row r="45" spans="1:15" s="35" customFormat="1" ht="26.25" customHeight="1" x14ac:dyDescent="0.25">
      <c r="A45" s="112">
        <v>38</v>
      </c>
      <c r="B45" s="111" t="s">
        <v>176</v>
      </c>
      <c r="C45" s="111" t="s">
        <v>249</v>
      </c>
      <c r="D45" s="78"/>
      <c r="E45" s="132"/>
      <c r="F45" s="134"/>
      <c r="G45" s="96">
        <v>2</v>
      </c>
      <c r="H45" s="108">
        <v>1575</v>
      </c>
      <c r="I45" s="96">
        <v>1</v>
      </c>
      <c r="J45" s="109">
        <v>1384</v>
      </c>
      <c r="K45" s="100">
        <v>2959</v>
      </c>
      <c r="L45" s="27"/>
      <c r="M45" s="51"/>
      <c r="N45" s="88"/>
      <c r="O45" s="66"/>
    </row>
    <row r="46" spans="1:15" s="35" customFormat="1" ht="26.25" customHeight="1" x14ac:dyDescent="0.25">
      <c r="A46" s="112">
        <v>39</v>
      </c>
      <c r="B46" s="111" t="s">
        <v>177</v>
      </c>
      <c r="C46" s="111" t="s">
        <v>250</v>
      </c>
      <c r="D46" s="78"/>
      <c r="E46" s="132"/>
      <c r="F46" s="134"/>
      <c r="G46" s="96">
        <v>2</v>
      </c>
      <c r="H46" s="108">
        <v>1575</v>
      </c>
      <c r="I46" s="96">
        <v>1</v>
      </c>
      <c r="J46" s="109">
        <v>1384</v>
      </c>
      <c r="K46" s="100">
        <v>2959</v>
      </c>
      <c r="L46" s="27"/>
      <c r="M46" s="51"/>
      <c r="N46" s="88"/>
      <c r="O46" s="66"/>
    </row>
    <row r="47" spans="1:15" s="35" customFormat="1" ht="26.25" customHeight="1" x14ac:dyDescent="0.25">
      <c r="A47" s="112">
        <v>40</v>
      </c>
      <c r="B47" s="111" t="s">
        <v>178</v>
      </c>
      <c r="C47" s="111" t="s">
        <v>251</v>
      </c>
      <c r="D47" s="78"/>
      <c r="E47" s="132"/>
      <c r="F47" s="134"/>
      <c r="G47" s="96">
        <v>2</v>
      </c>
      <c r="H47" s="108">
        <v>6900</v>
      </c>
      <c r="I47" s="96">
        <v>1</v>
      </c>
      <c r="J47" s="109">
        <v>6072</v>
      </c>
      <c r="K47" s="100">
        <v>12972</v>
      </c>
      <c r="L47" s="27"/>
      <c r="M47" s="51"/>
      <c r="N47" s="88"/>
      <c r="O47" s="66"/>
    </row>
    <row r="48" spans="1:15" s="35" customFormat="1" ht="26.25" customHeight="1" x14ac:dyDescent="0.25">
      <c r="A48" s="112">
        <v>41</v>
      </c>
      <c r="B48" s="111" t="s">
        <v>179</v>
      </c>
      <c r="C48" s="111" t="s">
        <v>252</v>
      </c>
      <c r="D48" s="78"/>
      <c r="E48" s="132"/>
      <c r="F48" s="134"/>
      <c r="G48" s="96">
        <v>2</v>
      </c>
      <c r="H48" s="108">
        <v>1875</v>
      </c>
      <c r="I48" s="96">
        <v>1</v>
      </c>
      <c r="J48" s="109">
        <v>1648</v>
      </c>
      <c r="K48" s="100">
        <v>3523</v>
      </c>
      <c r="L48" s="27"/>
      <c r="M48" s="51"/>
      <c r="N48" s="88"/>
      <c r="O48" s="66"/>
    </row>
    <row r="49" spans="1:15" s="35" customFormat="1" ht="26.25" customHeight="1" x14ac:dyDescent="0.25">
      <c r="A49" s="112">
        <v>42</v>
      </c>
      <c r="B49" s="111" t="s">
        <v>180</v>
      </c>
      <c r="C49" s="111" t="s">
        <v>253</v>
      </c>
      <c r="D49" s="78"/>
      <c r="E49" s="132"/>
      <c r="F49" s="134"/>
      <c r="G49" s="96">
        <v>2</v>
      </c>
      <c r="H49" s="108">
        <v>4200</v>
      </c>
      <c r="I49" s="96">
        <v>1</v>
      </c>
      <c r="J49" s="109">
        <v>3694</v>
      </c>
      <c r="K49" s="100">
        <v>7894</v>
      </c>
      <c r="L49" s="27"/>
      <c r="M49" s="51"/>
      <c r="N49" s="88"/>
      <c r="O49" s="66"/>
    </row>
    <row r="50" spans="1:15" s="35" customFormat="1" ht="26.25" customHeight="1" x14ac:dyDescent="0.25">
      <c r="A50" s="112">
        <v>43</v>
      </c>
      <c r="B50" s="111" t="s">
        <v>181</v>
      </c>
      <c r="C50" s="111" t="s">
        <v>254</v>
      </c>
      <c r="D50" s="78"/>
      <c r="E50" s="132"/>
      <c r="F50" s="134"/>
      <c r="G50" s="96">
        <v>2</v>
      </c>
      <c r="H50" s="108">
        <v>1575</v>
      </c>
      <c r="I50" s="96">
        <v>1</v>
      </c>
      <c r="J50" s="109">
        <v>1384</v>
      </c>
      <c r="K50" s="100">
        <v>2959</v>
      </c>
      <c r="L50" s="27"/>
      <c r="M50" s="51"/>
      <c r="N50" s="88"/>
      <c r="O50" s="66"/>
    </row>
    <row r="51" spans="1:15" s="35" customFormat="1" ht="26.25" customHeight="1" x14ac:dyDescent="0.25">
      <c r="A51" s="112">
        <v>44</v>
      </c>
      <c r="B51" s="111" t="s">
        <v>182</v>
      </c>
      <c r="C51" s="111" t="s">
        <v>255</v>
      </c>
      <c r="D51" s="78"/>
      <c r="E51" s="132"/>
      <c r="F51" s="134"/>
      <c r="G51" s="96">
        <v>2</v>
      </c>
      <c r="H51" s="108">
        <v>1725</v>
      </c>
      <c r="I51" s="96">
        <v>1</v>
      </c>
      <c r="J51" s="109">
        <v>1516</v>
      </c>
      <c r="K51" s="100">
        <v>3241</v>
      </c>
      <c r="L51" s="27"/>
      <c r="M51" s="51"/>
      <c r="N51" s="88"/>
      <c r="O51" s="66"/>
    </row>
    <row r="52" spans="1:15" s="35" customFormat="1" ht="26.25" customHeight="1" x14ac:dyDescent="0.25">
      <c r="A52" s="112">
        <v>45</v>
      </c>
      <c r="B52" s="111" t="s">
        <v>183</v>
      </c>
      <c r="C52" s="111" t="s">
        <v>256</v>
      </c>
      <c r="D52" s="78"/>
      <c r="E52" s="132"/>
      <c r="F52" s="134"/>
      <c r="G52" s="96">
        <v>2</v>
      </c>
      <c r="H52" s="108">
        <v>3375</v>
      </c>
      <c r="I52" s="96">
        <v>1</v>
      </c>
      <c r="J52" s="109">
        <v>2968</v>
      </c>
      <c r="K52" s="100">
        <v>6343</v>
      </c>
      <c r="L52" s="27"/>
      <c r="M52" s="51"/>
      <c r="N52" s="88"/>
      <c r="O52" s="66"/>
    </row>
    <row r="53" spans="1:15" s="35" customFormat="1" ht="26.25" customHeight="1" x14ac:dyDescent="0.25">
      <c r="A53" s="112">
        <v>46</v>
      </c>
      <c r="B53" s="111" t="s">
        <v>184</v>
      </c>
      <c r="C53" s="111" t="s">
        <v>257</v>
      </c>
      <c r="D53" s="78"/>
      <c r="E53" s="132"/>
      <c r="F53" s="134"/>
      <c r="G53" s="96">
        <v>2</v>
      </c>
      <c r="H53" s="108">
        <v>2925</v>
      </c>
      <c r="I53" s="96">
        <v>1</v>
      </c>
      <c r="J53" s="109">
        <v>2572</v>
      </c>
      <c r="K53" s="100">
        <v>5497</v>
      </c>
      <c r="L53" s="27"/>
      <c r="M53" s="51"/>
      <c r="N53" s="88"/>
      <c r="O53" s="66"/>
    </row>
    <row r="54" spans="1:15" s="35" customFormat="1" ht="26.25" customHeight="1" x14ac:dyDescent="0.25">
      <c r="A54" s="112">
        <v>47</v>
      </c>
      <c r="B54" s="111" t="s">
        <v>185</v>
      </c>
      <c r="C54" s="111" t="s">
        <v>258</v>
      </c>
      <c r="D54" s="78"/>
      <c r="E54" s="132"/>
      <c r="F54" s="134"/>
      <c r="G54" s="96">
        <v>2</v>
      </c>
      <c r="H54" s="108">
        <v>19000</v>
      </c>
      <c r="I54" s="96">
        <v>1</v>
      </c>
      <c r="J54" s="109">
        <v>16721</v>
      </c>
      <c r="K54" s="100">
        <v>35721</v>
      </c>
      <c r="L54" s="27"/>
      <c r="M54" s="51"/>
      <c r="N54" s="88"/>
      <c r="O54" s="66"/>
    </row>
    <row r="55" spans="1:15" s="35" customFormat="1" ht="26.25" customHeight="1" x14ac:dyDescent="0.25">
      <c r="A55" s="112">
        <v>48</v>
      </c>
      <c r="B55" s="111" t="s">
        <v>186</v>
      </c>
      <c r="C55" s="111" t="s">
        <v>259</v>
      </c>
      <c r="D55" s="78"/>
      <c r="E55" s="132"/>
      <c r="F55" s="134"/>
      <c r="G55" s="96">
        <v>2</v>
      </c>
      <c r="H55" s="108">
        <v>3150</v>
      </c>
      <c r="I55" s="96">
        <v>1</v>
      </c>
      <c r="J55" s="109">
        <v>2770</v>
      </c>
      <c r="K55" s="100">
        <v>5920</v>
      </c>
      <c r="L55" s="27"/>
      <c r="M55" s="51"/>
      <c r="N55" s="88"/>
      <c r="O55" s="66"/>
    </row>
    <row r="56" spans="1:15" s="35" customFormat="1" ht="26.25" customHeight="1" x14ac:dyDescent="0.25">
      <c r="A56" s="112">
        <v>49</v>
      </c>
      <c r="B56" s="111" t="s">
        <v>187</v>
      </c>
      <c r="C56" s="111" t="s">
        <v>260</v>
      </c>
      <c r="D56" s="78"/>
      <c r="E56" s="132"/>
      <c r="F56" s="134"/>
      <c r="G56" s="96">
        <v>2</v>
      </c>
      <c r="H56" s="108">
        <v>3900</v>
      </c>
      <c r="I56" s="96">
        <v>1</v>
      </c>
      <c r="J56" s="109">
        <v>3432</v>
      </c>
      <c r="K56" s="100">
        <v>7332</v>
      </c>
      <c r="L56" s="27"/>
      <c r="M56" s="51"/>
      <c r="N56" s="88"/>
      <c r="O56" s="66"/>
    </row>
    <row r="57" spans="1:15" s="35" customFormat="1" ht="26.25" customHeight="1" x14ac:dyDescent="0.25">
      <c r="A57" s="112">
        <v>50</v>
      </c>
      <c r="B57" s="111" t="s">
        <v>188</v>
      </c>
      <c r="C57" s="111" t="s">
        <v>261</v>
      </c>
      <c r="D57" s="78"/>
      <c r="E57" s="132"/>
      <c r="F57" s="134"/>
      <c r="G57" s="96">
        <v>2</v>
      </c>
      <c r="H57" s="108">
        <v>4200</v>
      </c>
      <c r="I57" s="96">
        <v>1</v>
      </c>
      <c r="J57" s="109">
        <v>3694</v>
      </c>
      <c r="K57" s="100">
        <v>7894</v>
      </c>
      <c r="L57" s="27"/>
      <c r="M57" s="51"/>
      <c r="N57" s="88"/>
      <c r="O57" s="66"/>
    </row>
    <row r="58" spans="1:15" s="35" customFormat="1" ht="26.25" customHeight="1" x14ac:dyDescent="0.25">
      <c r="A58" s="112">
        <v>51</v>
      </c>
      <c r="B58" s="111" t="s">
        <v>189</v>
      </c>
      <c r="C58" s="111" t="s">
        <v>262</v>
      </c>
      <c r="D58" s="78"/>
      <c r="E58" s="132"/>
      <c r="F58" s="134"/>
      <c r="G58" s="96">
        <v>2</v>
      </c>
      <c r="H58" s="108">
        <v>1575</v>
      </c>
      <c r="I58" s="96">
        <v>1</v>
      </c>
      <c r="J58" s="109">
        <v>1384</v>
      </c>
      <c r="K58" s="100">
        <v>2959</v>
      </c>
      <c r="L58" s="27"/>
      <c r="M58" s="51"/>
      <c r="N58" s="88"/>
      <c r="O58" s="66"/>
    </row>
    <row r="59" spans="1:15" s="35" customFormat="1" ht="26.25" customHeight="1" x14ac:dyDescent="0.25">
      <c r="A59" s="112">
        <v>52</v>
      </c>
      <c r="B59" s="111" t="s">
        <v>190</v>
      </c>
      <c r="C59" s="111" t="s">
        <v>263</v>
      </c>
      <c r="D59" s="78"/>
      <c r="E59" s="132"/>
      <c r="F59" s="134"/>
      <c r="G59" s="96">
        <v>2</v>
      </c>
      <c r="H59" s="108">
        <v>3825</v>
      </c>
      <c r="I59" s="96">
        <v>1</v>
      </c>
      <c r="J59" s="109">
        <v>3364</v>
      </c>
      <c r="K59" s="100">
        <v>7189</v>
      </c>
      <c r="L59" s="27"/>
      <c r="M59" s="51"/>
      <c r="N59" s="88"/>
      <c r="O59" s="66"/>
    </row>
    <row r="60" spans="1:15" s="35" customFormat="1" ht="26.25" customHeight="1" x14ac:dyDescent="0.25">
      <c r="A60" s="112" t="s">
        <v>294</v>
      </c>
      <c r="B60" s="111" t="s">
        <v>191</v>
      </c>
      <c r="C60" s="111" t="s">
        <v>264</v>
      </c>
      <c r="D60" s="78"/>
      <c r="E60" s="132"/>
      <c r="F60" s="134"/>
      <c r="G60" s="96">
        <v>2</v>
      </c>
      <c r="H60" s="108">
        <v>15525</v>
      </c>
      <c r="I60" s="96">
        <v>1</v>
      </c>
      <c r="J60" s="109">
        <v>13661</v>
      </c>
      <c r="K60" s="100">
        <v>29186</v>
      </c>
      <c r="L60" s="27"/>
      <c r="M60" s="51"/>
      <c r="N60" s="88"/>
      <c r="O60" s="66"/>
    </row>
    <row r="61" spans="1:15" s="35" customFormat="1" ht="26.25" customHeight="1" x14ac:dyDescent="0.25">
      <c r="A61" s="112">
        <v>54</v>
      </c>
      <c r="B61" s="111" t="s">
        <v>192</v>
      </c>
      <c r="C61" s="111" t="s">
        <v>265</v>
      </c>
      <c r="D61" s="78"/>
      <c r="E61" s="132"/>
      <c r="F61" s="134"/>
      <c r="G61" s="96">
        <v>2</v>
      </c>
      <c r="H61" s="108">
        <v>1200</v>
      </c>
      <c r="I61" s="96">
        <v>1</v>
      </c>
      <c r="J61" s="109">
        <v>1054</v>
      </c>
      <c r="K61" s="100">
        <v>2254</v>
      </c>
      <c r="L61" s="27"/>
      <c r="M61" s="51"/>
      <c r="N61" s="88"/>
      <c r="O61" s="66"/>
    </row>
    <row r="62" spans="1:15" s="35" customFormat="1" ht="26.25" customHeight="1" x14ac:dyDescent="0.25">
      <c r="A62" s="112">
        <v>55</v>
      </c>
      <c r="B62" s="111" t="s">
        <v>193</v>
      </c>
      <c r="C62" s="111" t="s">
        <v>266</v>
      </c>
      <c r="D62" s="78"/>
      <c r="E62" s="132"/>
      <c r="F62" s="134"/>
      <c r="G62" s="96">
        <v>2</v>
      </c>
      <c r="H62" s="108">
        <v>43000</v>
      </c>
      <c r="I62" s="96">
        <v>1</v>
      </c>
      <c r="J62" s="109">
        <v>37847</v>
      </c>
      <c r="K62" s="100">
        <v>80847</v>
      </c>
      <c r="L62" s="27"/>
      <c r="M62" s="51"/>
      <c r="N62" s="88"/>
      <c r="O62" s="66"/>
    </row>
    <row r="63" spans="1:15" s="35" customFormat="1" ht="26.25" customHeight="1" x14ac:dyDescent="0.25">
      <c r="A63" s="112">
        <v>56</v>
      </c>
      <c r="B63" s="111" t="s">
        <v>194</v>
      </c>
      <c r="C63" s="111" t="s">
        <v>267</v>
      </c>
      <c r="D63" s="78"/>
      <c r="E63" s="132"/>
      <c r="F63" s="134"/>
      <c r="G63" s="96">
        <v>2</v>
      </c>
      <c r="H63" s="108">
        <v>5250</v>
      </c>
      <c r="I63" s="96">
        <v>1</v>
      </c>
      <c r="J63" s="109">
        <v>4618</v>
      </c>
      <c r="K63" s="100">
        <v>9868</v>
      </c>
      <c r="L63" s="27"/>
      <c r="M63" s="51"/>
      <c r="N63" s="88"/>
      <c r="O63" s="66"/>
    </row>
    <row r="64" spans="1:15" s="35" customFormat="1" ht="26.25" customHeight="1" x14ac:dyDescent="0.25">
      <c r="A64" s="112">
        <v>57</v>
      </c>
      <c r="B64" s="111" t="s">
        <v>195</v>
      </c>
      <c r="C64" s="111" t="s">
        <v>268</v>
      </c>
      <c r="D64" s="78"/>
      <c r="E64" s="132"/>
      <c r="F64" s="134"/>
      <c r="G64" s="96">
        <v>2</v>
      </c>
      <c r="H64" s="108">
        <v>1575</v>
      </c>
      <c r="I64" s="96">
        <v>1</v>
      </c>
      <c r="J64" s="109">
        <v>1384</v>
      </c>
      <c r="K64" s="100">
        <v>2959</v>
      </c>
      <c r="L64" s="27"/>
      <c r="M64" s="51"/>
      <c r="N64" s="88"/>
      <c r="O64" s="66"/>
    </row>
    <row r="65" spans="1:15" s="35" customFormat="1" ht="45" x14ac:dyDescent="0.25">
      <c r="A65" s="112">
        <v>58</v>
      </c>
      <c r="B65" s="111" t="s">
        <v>196</v>
      </c>
      <c r="C65" s="111" t="s">
        <v>269</v>
      </c>
      <c r="D65" s="78"/>
      <c r="E65" s="132"/>
      <c r="F65" s="134"/>
      <c r="G65" s="96">
        <v>2</v>
      </c>
      <c r="H65" s="108">
        <v>8300</v>
      </c>
      <c r="I65" s="96">
        <v>1</v>
      </c>
      <c r="J65" s="109">
        <v>7304</v>
      </c>
      <c r="K65" s="100">
        <v>15604</v>
      </c>
      <c r="L65" s="27"/>
      <c r="M65" s="51"/>
      <c r="N65" s="88"/>
      <c r="O65" s="66"/>
    </row>
    <row r="66" spans="1:15" s="35" customFormat="1" ht="26.25" customHeight="1" x14ac:dyDescent="0.25">
      <c r="A66" s="112">
        <v>59</v>
      </c>
      <c r="B66" s="111" t="s">
        <v>197</v>
      </c>
      <c r="C66" s="111" t="s">
        <v>270</v>
      </c>
      <c r="D66" s="78"/>
      <c r="E66" s="132"/>
      <c r="F66" s="134"/>
      <c r="G66" s="96">
        <v>2</v>
      </c>
      <c r="H66" s="108">
        <v>20700</v>
      </c>
      <c r="I66" s="96">
        <v>1</v>
      </c>
      <c r="J66" s="109">
        <v>18218</v>
      </c>
      <c r="K66" s="100">
        <v>38918</v>
      </c>
      <c r="L66" s="27"/>
      <c r="M66" s="51"/>
      <c r="N66" s="88"/>
      <c r="O66" s="66"/>
    </row>
    <row r="67" spans="1:15" s="35" customFormat="1" ht="26.25" customHeight="1" x14ac:dyDescent="0.25">
      <c r="A67" s="112">
        <v>60</v>
      </c>
      <c r="B67" s="111" t="s">
        <v>198</v>
      </c>
      <c r="C67" s="111" t="s">
        <v>271</v>
      </c>
      <c r="D67" s="78"/>
      <c r="E67" s="132"/>
      <c r="F67" s="134"/>
      <c r="G67" s="96">
        <v>2</v>
      </c>
      <c r="H67" s="108">
        <v>1600</v>
      </c>
      <c r="I67" s="96">
        <v>1</v>
      </c>
      <c r="J67" s="109">
        <v>1406</v>
      </c>
      <c r="K67" s="100">
        <v>3006</v>
      </c>
      <c r="L67" s="27"/>
      <c r="M67" s="51"/>
      <c r="N67" s="88"/>
      <c r="O67" s="66"/>
    </row>
    <row r="68" spans="1:15" s="35" customFormat="1" ht="26.25" customHeight="1" x14ac:dyDescent="0.25">
      <c r="A68" s="112">
        <v>61</v>
      </c>
      <c r="B68" s="111" t="s">
        <v>199</v>
      </c>
      <c r="C68" s="111" t="s">
        <v>272</v>
      </c>
      <c r="D68" s="78"/>
      <c r="E68" s="132"/>
      <c r="F68" s="134"/>
      <c r="G68" s="96">
        <v>2</v>
      </c>
      <c r="H68" s="108">
        <v>5200</v>
      </c>
      <c r="I68" s="96">
        <v>1</v>
      </c>
      <c r="J68" s="109">
        <v>4576</v>
      </c>
      <c r="K68" s="100">
        <v>9776</v>
      </c>
      <c r="L68" s="27"/>
      <c r="M68" s="51"/>
      <c r="N68" s="88"/>
      <c r="O68" s="66"/>
    </row>
    <row r="69" spans="1:15" s="35" customFormat="1" ht="26.25" customHeight="1" x14ac:dyDescent="0.25">
      <c r="A69" s="112">
        <v>62</v>
      </c>
      <c r="B69" s="111" t="s">
        <v>200</v>
      </c>
      <c r="C69" s="111" t="s">
        <v>273</v>
      </c>
      <c r="D69" s="78"/>
      <c r="E69" s="132"/>
      <c r="F69" s="134"/>
      <c r="G69" s="96">
        <v>2</v>
      </c>
      <c r="H69" s="108">
        <v>1950</v>
      </c>
      <c r="I69" s="96">
        <v>1</v>
      </c>
      <c r="J69" s="109">
        <v>1713</v>
      </c>
      <c r="K69" s="100">
        <v>3663</v>
      </c>
      <c r="L69" s="27"/>
      <c r="M69" s="51"/>
      <c r="N69" s="88"/>
      <c r="O69" s="66"/>
    </row>
    <row r="70" spans="1:15" s="35" customFormat="1" ht="26.25" customHeight="1" x14ac:dyDescent="0.25">
      <c r="A70" s="112">
        <v>63</v>
      </c>
      <c r="B70" s="111" t="s">
        <v>201</v>
      </c>
      <c r="C70" s="111" t="s">
        <v>274</v>
      </c>
      <c r="D70" s="78"/>
      <c r="E70" s="132"/>
      <c r="F70" s="134"/>
      <c r="G70" s="96">
        <v>2</v>
      </c>
      <c r="H70" s="108">
        <v>1950</v>
      </c>
      <c r="I70" s="96">
        <v>1</v>
      </c>
      <c r="J70" s="109">
        <v>1713</v>
      </c>
      <c r="K70" s="100">
        <v>3663</v>
      </c>
      <c r="L70" s="27"/>
      <c r="M70" s="51"/>
      <c r="N70" s="88"/>
      <c r="O70" s="66"/>
    </row>
    <row r="71" spans="1:15" s="35" customFormat="1" ht="26.25" customHeight="1" x14ac:dyDescent="0.25">
      <c r="A71" s="112">
        <v>64</v>
      </c>
      <c r="B71" s="111" t="s">
        <v>202</v>
      </c>
      <c r="C71" s="111" t="s">
        <v>275</v>
      </c>
      <c r="D71" s="78"/>
      <c r="E71" s="132"/>
      <c r="F71" s="134"/>
      <c r="G71" s="96">
        <v>2</v>
      </c>
      <c r="H71" s="108">
        <v>1950</v>
      </c>
      <c r="I71" s="96">
        <v>1</v>
      </c>
      <c r="J71" s="109">
        <v>1713</v>
      </c>
      <c r="K71" s="100">
        <v>3663</v>
      </c>
      <c r="L71" s="27"/>
      <c r="M71" s="51"/>
      <c r="N71" s="88"/>
      <c r="O71" s="66"/>
    </row>
    <row r="72" spans="1:15" s="35" customFormat="1" ht="26.25" customHeight="1" x14ac:dyDescent="0.25">
      <c r="A72" s="112">
        <v>65</v>
      </c>
      <c r="B72" s="111" t="s">
        <v>203</v>
      </c>
      <c r="C72" s="111" t="s">
        <v>276</v>
      </c>
      <c r="D72" s="78"/>
      <c r="E72" s="132"/>
      <c r="F72" s="134"/>
      <c r="G72" s="96">
        <v>2</v>
      </c>
      <c r="H72" s="108">
        <v>1275</v>
      </c>
      <c r="I72" s="96">
        <v>1</v>
      </c>
      <c r="J72" s="109">
        <v>1120</v>
      </c>
      <c r="K72" s="100">
        <v>2395</v>
      </c>
      <c r="L72" s="27"/>
      <c r="M72" s="51"/>
      <c r="N72" s="88"/>
      <c r="O72" s="66"/>
    </row>
    <row r="73" spans="1:15" s="35" customFormat="1" ht="26.25" customHeight="1" x14ac:dyDescent="0.25">
      <c r="A73" s="112">
        <v>66</v>
      </c>
      <c r="B73" s="111" t="s">
        <v>204</v>
      </c>
      <c r="C73" s="111" t="s">
        <v>277</v>
      </c>
      <c r="D73" s="78"/>
      <c r="E73" s="132"/>
      <c r="F73" s="134"/>
      <c r="G73" s="96">
        <v>2</v>
      </c>
      <c r="H73" s="108">
        <v>600</v>
      </c>
      <c r="I73" s="96">
        <v>1</v>
      </c>
      <c r="J73" s="109">
        <v>526</v>
      </c>
      <c r="K73" s="100">
        <v>1126</v>
      </c>
      <c r="L73" s="27"/>
      <c r="M73" s="51"/>
      <c r="N73" s="88"/>
      <c r="O73" s="66"/>
    </row>
    <row r="74" spans="1:15" s="35" customFormat="1" ht="26.25" customHeight="1" x14ac:dyDescent="0.25">
      <c r="A74" s="112">
        <v>67</v>
      </c>
      <c r="B74" s="111" t="s">
        <v>205</v>
      </c>
      <c r="C74" s="111" t="s">
        <v>278</v>
      </c>
      <c r="D74" s="78"/>
      <c r="E74" s="132"/>
      <c r="F74" s="134"/>
      <c r="G74" s="96">
        <v>2</v>
      </c>
      <c r="H74" s="108">
        <v>1200</v>
      </c>
      <c r="I74" s="96">
        <v>1</v>
      </c>
      <c r="J74" s="109">
        <v>1054</v>
      </c>
      <c r="K74" s="100">
        <v>2254</v>
      </c>
      <c r="L74" s="27"/>
      <c r="M74" s="51"/>
      <c r="N74" s="88"/>
      <c r="O74" s="66"/>
    </row>
    <row r="75" spans="1:15" s="35" customFormat="1" ht="26.25" customHeight="1" x14ac:dyDescent="0.25">
      <c r="A75" s="112">
        <v>68</v>
      </c>
      <c r="B75" s="111" t="s">
        <v>206</v>
      </c>
      <c r="C75" s="111" t="s">
        <v>279</v>
      </c>
      <c r="D75" s="78"/>
      <c r="E75" s="132"/>
      <c r="F75" s="134"/>
      <c r="G75" s="96">
        <v>2</v>
      </c>
      <c r="H75" s="108">
        <v>1050</v>
      </c>
      <c r="I75" s="96">
        <v>1</v>
      </c>
      <c r="J75" s="109">
        <v>922</v>
      </c>
      <c r="K75" s="100">
        <v>1972</v>
      </c>
      <c r="L75" s="27"/>
      <c r="M75" s="51"/>
      <c r="N75" s="88"/>
      <c r="O75" s="66"/>
    </row>
    <row r="76" spans="1:15" s="35" customFormat="1" ht="26.25" customHeight="1" x14ac:dyDescent="0.25">
      <c r="A76" s="112">
        <v>69</v>
      </c>
      <c r="B76" s="111" t="s">
        <v>207</v>
      </c>
      <c r="C76" s="111" t="s">
        <v>280</v>
      </c>
      <c r="D76" s="78"/>
      <c r="E76" s="132"/>
      <c r="F76" s="134"/>
      <c r="G76" s="96">
        <v>2</v>
      </c>
      <c r="H76" s="108">
        <v>650</v>
      </c>
      <c r="I76" s="96">
        <v>1</v>
      </c>
      <c r="J76" s="109">
        <v>569</v>
      </c>
      <c r="K76" s="100">
        <v>1219</v>
      </c>
      <c r="L76" s="27"/>
      <c r="M76" s="51"/>
      <c r="N76" s="88"/>
      <c r="O76" s="66"/>
    </row>
    <row r="77" spans="1:15" s="35" customFormat="1" ht="26.25" customHeight="1" x14ac:dyDescent="0.25">
      <c r="A77" s="112">
        <v>70</v>
      </c>
      <c r="B77" s="111" t="s">
        <v>208</v>
      </c>
      <c r="C77" s="111" t="s">
        <v>281</v>
      </c>
      <c r="D77" s="78"/>
      <c r="E77" s="132"/>
      <c r="F77" s="134"/>
      <c r="G77" s="96">
        <v>2</v>
      </c>
      <c r="H77" s="108">
        <v>20000</v>
      </c>
      <c r="I77" s="96">
        <v>1</v>
      </c>
      <c r="J77" s="109">
        <v>17603</v>
      </c>
      <c r="K77" s="100">
        <v>37603</v>
      </c>
      <c r="L77" s="27"/>
      <c r="M77" s="51"/>
      <c r="N77" s="88"/>
      <c r="O77" s="66"/>
    </row>
    <row r="78" spans="1:15" s="35" customFormat="1" ht="26.25" customHeight="1" x14ac:dyDescent="0.25">
      <c r="A78" s="112">
        <v>71</v>
      </c>
      <c r="B78" s="111" t="s">
        <v>209</v>
      </c>
      <c r="C78" s="111" t="s">
        <v>282</v>
      </c>
      <c r="D78" s="78"/>
      <c r="E78" s="132"/>
      <c r="F78" s="134"/>
      <c r="G78" s="96">
        <v>2</v>
      </c>
      <c r="H78" s="108">
        <v>3500</v>
      </c>
      <c r="I78" s="96">
        <v>1</v>
      </c>
      <c r="J78" s="109">
        <v>3079</v>
      </c>
      <c r="K78" s="100">
        <v>6579</v>
      </c>
      <c r="L78" s="27"/>
      <c r="M78" s="51"/>
      <c r="N78" s="88"/>
      <c r="O78" s="66"/>
    </row>
    <row r="79" spans="1:15" s="35" customFormat="1" ht="26.25" customHeight="1" x14ac:dyDescent="0.25">
      <c r="A79" s="112">
        <v>72</v>
      </c>
      <c r="B79" s="111" t="s">
        <v>210</v>
      </c>
      <c r="C79" s="111" t="s">
        <v>283</v>
      </c>
      <c r="D79" s="78"/>
      <c r="E79" s="132"/>
      <c r="F79" s="134"/>
      <c r="G79" s="96">
        <v>2</v>
      </c>
      <c r="H79" s="108">
        <v>1950</v>
      </c>
      <c r="I79" s="96">
        <v>1</v>
      </c>
      <c r="J79" s="109">
        <v>1713</v>
      </c>
      <c r="K79" s="100">
        <v>3663</v>
      </c>
      <c r="L79" s="27"/>
      <c r="M79" s="51"/>
      <c r="N79" s="88"/>
      <c r="O79" s="66"/>
    </row>
    <row r="80" spans="1:15" s="35" customFormat="1" ht="26.25" customHeight="1" x14ac:dyDescent="0.25">
      <c r="A80" s="112">
        <v>73</v>
      </c>
      <c r="B80" s="111" t="s">
        <v>211</v>
      </c>
      <c r="C80" s="111" t="s">
        <v>284</v>
      </c>
      <c r="D80" s="78"/>
      <c r="E80" s="133"/>
      <c r="F80" s="134"/>
      <c r="G80" s="96">
        <v>2</v>
      </c>
      <c r="H80" s="108">
        <v>1150</v>
      </c>
      <c r="I80" s="96">
        <v>1</v>
      </c>
      <c r="J80" s="109">
        <v>1010</v>
      </c>
      <c r="K80" s="100">
        <v>2160</v>
      </c>
      <c r="L80" s="27"/>
      <c r="M80" s="51"/>
      <c r="N80" s="88"/>
      <c r="O80" s="66"/>
    </row>
    <row r="81" spans="1:15" s="26" customFormat="1" ht="15" x14ac:dyDescent="0.25">
      <c r="A81" s="67"/>
      <c r="B81" s="129" t="s">
        <v>131</v>
      </c>
      <c r="C81" s="130"/>
      <c r="D81" s="130"/>
      <c r="E81" s="130"/>
      <c r="F81" s="130"/>
      <c r="G81" s="97"/>
      <c r="H81" s="97">
        <f>SUM(H8:H80)</f>
        <v>333825</v>
      </c>
      <c r="I81" s="97"/>
      <c r="J81" s="97">
        <f>SUM(J8:J80)</f>
        <v>293664</v>
      </c>
      <c r="K81" s="97">
        <f>SUM(K8:K80)</f>
        <v>627489</v>
      </c>
      <c r="L81" s="27"/>
      <c r="M81" s="51"/>
      <c r="N81" s="52" t="e">
        <f>SUM(N8:N80)</f>
        <v>#REF!</v>
      </c>
      <c r="O81" s="88">
        <f>SUM(O8:O80)</f>
        <v>274358</v>
      </c>
    </row>
    <row r="82" spans="1:15" s="91" customFormat="1" ht="15" x14ac:dyDescent="0.25">
      <c r="A82" s="136" t="s">
        <v>296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90" t="s">
        <v>83</v>
      </c>
      <c r="M82" s="91" t="s">
        <v>91</v>
      </c>
      <c r="N82" s="92" t="s">
        <v>89</v>
      </c>
    </row>
    <row r="83" spans="1:15" s="111" customFormat="1" ht="45" x14ac:dyDescent="0.2">
      <c r="A83" s="111">
        <v>74</v>
      </c>
      <c r="B83" s="111" t="s">
        <v>287</v>
      </c>
      <c r="C83" s="111" t="s">
        <v>288</v>
      </c>
      <c r="D83" s="111" t="s">
        <v>289</v>
      </c>
      <c r="E83" s="111" t="s">
        <v>290</v>
      </c>
      <c r="F83" s="111" t="s">
        <v>130</v>
      </c>
      <c r="G83" s="96" t="s">
        <v>292</v>
      </c>
      <c r="H83" s="108">
        <v>4200</v>
      </c>
      <c r="I83" s="96">
        <v>1</v>
      </c>
      <c r="J83" s="108">
        <v>3694</v>
      </c>
      <c r="K83" s="108">
        <v>7894</v>
      </c>
    </row>
    <row r="84" spans="1:15" s="91" customFormat="1" ht="15" x14ac:dyDescent="0.25">
      <c r="A84" s="113"/>
      <c r="B84" s="137" t="s">
        <v>291</v>
      </c>
      <c r="C84" s="137"/>
      <c r="D84" s="137"/>
      <c r="E84" s="137"/>
      <c r="F84" s="137"/>
      <c r="G84" s="113"/>
      <c r="H84" s="114">
        <f>+H83+H81</f>
        <v>338025</v>
      </c>
      <c r="I84" s="114"/>
      <c r="J84" s="114">
        <f t="shared" ref="J84:K84" si="1">+J83+J81</f>
        <v>297358</v>
      </c>
      <c r="K84" s="114">
        <f t="shared" si="1"/>
        <v>635383</v>
      </c>
      <c r="L84" s="90"/>
      <c r="N84" s="92"/>
    </row>
    <row r="85" spans="1:15" s="91" customFormat="1" ht="15" x14ac:dyDescent="0.25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90"/>
      <c r="N85" s="92"/>
    </row>
    <row r="86" spans="1:15" x14ac:dyDescent="0.25">
      <c r="L86" s="13"/>
    </row>
  </sheetData>
  <mergeCells count="16">
    <mergeCell ref="B81:F81"/>
    <mergeCell ref="E8:E80"/>
    <mergeCell ref="F8:F80"/>
    <mergeCell ref="A85:K85"/>
    <mergeCell ref="A82:K82"/>
    <mergeCell ref="B84:F84"/>
    <mergeCell ref="A1:K1"/>
    <mergeCell ref="A2:K2"/>
    <mergeCell ref="A6:K6"/>
    <mergeCell ref="F4:F5"/>
    <mergeCell ref="G4:K4"/>
    <mergeCell ref="A4:A5"/>
    <mergeCell ref="B4:B5"/>
    <mergeCell ref="C4:C5"/>
    <mergeCell ref="D4:D5"/>
    <mergeCell ref="E4:E5"/>
  </mergeCells>
  <pageMargins left="0.31496062992125984" right="0.31496062992125984" top="0.6692913385826772" bottom="0.55118110236220474" header="0.47244094488188981" footer="0.3937007874015748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86"/>
  <sheetViews>
    <sheetView tabSelected="1" view="pageBreakPreview" topLeftCell="A53" zoomScaleNormal="100" zoomScaleSheetLayoutView="100" workbookViewId="0">
      <selection activeCell="B78" sqref="B78"/>
    </sheetView>
  </sheetViews>
  <sheetFormatPr defaultRowHeight="15.75" x14ac:dyDescent="0.25"/>
  <cols>
    <col min="1" max="1" width="4.5703125" style="8" customWidth="1"/>
    <col min="2" max="2" width="40.5703125" style="7" customWidth="1"/>
    <col min="3" max="3" width="11.42578125" style="7" hidden="1" customWidth="1"/>
    <col min="4" max="4" width="11" style="7" hidden="1" customWidth="1"/>
    <col min="5" max="5" width="34.7109375" style="56" customWidth="1"/>
    <col min="6" max="6" width="10" style="7" hidden="1" customWidth="1"/>
    <col min="7" max="7" width="9.140625" style="7" hidden="1" customWidth="1"/>
    <col min="8" max="8" width="10.28515625" style="7" hidden="1" customWidth="1"/>
    <col min="9" max="9" width="9.140625" style="7" hidden="1" customWidth="1"/>
    <col min="10" max="10" width="13.28515625" style="7" hidden="1" customWidth="1"/>
    <col min="11" max="11" width="38" style="7" customWidth="1"/>
    <col min="12" max="12" width="18" style="7" customWidth="1"/>
    <col min="13" max="13" width="12.7109375" style="7" bestFit="1" customWidth="1"/>
    <col min="14" max="14" width="14.5703125" style="7" bestFit="1" customWidth="1"/>
    <col min="15" max="16" width="12.7109375" style="7" bestFit="1" customWidth="1"/>
    <col min="17" max="16384" width="9.140625" style="7"/>
  </cols>
  <sheetData>
    <row r="1" spans="1:15" ht="18.75" x14ac:dyDescent="0.3">
      <c r="A1" s="117" t="s">
        <v>133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5" ht="16.5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5" ht="16.5" thickBot="1" x14ac:dyDescent="0.3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5" x14ac:dyDescent="0.25">
      <c r="A4" s="125" t="s">
        <v>2</v>
      </c>
      <c r="B4" s="120" t="s">
        <v>3</v>
      </c>
      <c r="C4" s="120" t="s">
        <v>285</v>
      </c>
      <c r="D4" s="120" t="s">
        <v>21</v>
      </c>
      <c r="E4" s="127" t="s">
        <v>0</v>
      </c>
      <c r="F4" s="120" t="s">
        <v>21</v>
      </c>
      <c r="G4" s="146" t="s">
        <v>125</v>
      </c>
      <c r="H4" s="147"/>
      <c r="I4" s="147"/>
      <c r="J4" s="147"/>
      <c r="K4" s="148"/>
    </row>
    <row r="5" spans="1:15" s="4" customFormat="1" ht="12" x14ac:dyDescent="0.2">
      <c r="A5" s="126"/>
      <c r="B5" s="121"/>
      <c r="C5" s="121"/>
      <c r="D5" s="121"/>
      <c r="E5" s="128"/>
      <c r="F5" s="121"/>
      <c r="G5" s="193"/>
      <c r="H5" s="194"/>
      <c r="I5" s="194"/>
      <c r="J5" s="194"/>
      <c r="K5" s="195"/>
    </row>
    <row r="6" spans="1:15" s="24" customFormat="1" ht="15" hidden="1" x14ac:dyDescent="0.2">
      <c r="A6" s="119" t="s">
        <v>8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5" s="24" customFormat="1" ht="15" hidden="1" x14ac:dyDescent="0.25">
      <c r="A7" s="85" t="s">
        <v>138</v>
      </c>
      <c r="B7" s="86"/>
      <c r="C7" s="86"/>
      <c r="D7" s="86"/>
      <c r="E7" s="86"/>
      <c r="F7" s="86"/>
      <c r="G7" s="86"/>
      <c r="H7" s="86"/>
      <c r="I7" s="86"/>
      <c r="J7" s="86"/>
      <c r="K7" s="98"/>
      <c r="L7" s="27"/>
      <c r="M7" s="51" t="e">
        <f>#REF!*0.1%</f>
        <v>#REF!</v>
      </c>
      <c r="N7" s="52" t="e">
        <f t="shared" ref="N7:N8" si="0">ROUND(M7,0)</f>
        <v>#REF!</v>
      </c>
    </row>
    <row r="8" spans="1:15" s="35" customFormat="1" ht="15" x14ac:dyDescent="0.25">
      <c r="A8" s="116">
        <v>1</v>
      </c>
      <c r="B8" s="111" t="s">
        <v>139</v>
      </c>
      <c r="C8" s="111" t="s">
        <v>212</v>
      </c>
      <c r="D8" s="78"/>
      <c r="E8" s="131" t="s">
        <v>297</v>
      </c>
      <c r="F8" s="134"/>
      <c r="G8" s="96">
        <v>2</v>
      </c>
      <c r="H8" s="108">
        <v>6525</v>
      </c>
      <c r="I8" s="96">
        <v>1</v>
      </c>
      <c r="J8" s="109">
        <v>5741</v>
      </c>
      <c r="K8" s="100">
        <v>12266</v>
      </c>
      <c r="L8" s="27" t="b">
        <f>IF(K8=VPB!I19,TRUE,FALSE)</f>
        <v>0</v>
      </c>
      <c r="M8" s="51" t="e">
        <f>#REF!*0.1%</f>
        <v>#REF!</v>
      </c>
      <c r="N8" s="88" t="e">
        <f t="shared" si="0"/>
        <v>#REF!</v>
      </c>
      <c r="O8" s="66">
        <v>274358</v>
      </c>
    </row>
    <row r="9" spans="1:15" s="35" customFormat="1" ht="15" x14ac:dyDescent="0.25">
      <c r="A9" s="116">
        <v>2</v>
      </c>
      <c r="B9" s="111" t="s">
        <v>140</v>
      </c>
      <c r="C9" s="111" t="s">
        <v>213</v>
      </c>
      <c r="D9" s="78"/>
      <c r="E9" s="132"/>
      <c r="F9" s="134"/>
      <c r="G9" s="96">
        <v>2</v>
      </c>
      <c r="H9" s="108">
        <v>3800</v>
      </c>
      <c r="I9" s="96">
        <v>1</v>
      </c>
      <c r="J9" s="109">
        <v>3343</v>
      </c>
      <c r="K9" s="100">
        <v>7143</v>
      </c>
      <c r="L9" s="27"/>
      <c r="M9" s="51"/>
      <c r="N9" s="88"/>
      <c r="O9" s="66"/>
    </row>
    <row r="10" spans="1:15" s="35" customFormat="1" ht="15" x14ac:dyDescent="0.25">
      <c r="A10" s="116">
        <v>3</v>
      </c>
      <c r="B10" s="111" t="s">
        <v>141</v>
      </c>
      <c r="C10" s="111" t="s">
        <v>214</v>
      </c>
      <c r="D10" s="78"/>
      <c r="E10" s="132"/>
      <c r="F10" s="134"/>
      <c r="G10" s="96">
        <v>2</v>
      </c>
      <c r="H10" s="108">
        <v>2800</v>
      </c>
      <c r="I10" s="96">
        <v>1</v>
      </c>
      <c r="J10" s="109">
        <v>2463</v>
      </c>
      <c r="K10" s="100">
        <v>5263</v>
      </c>
      <c r="L10" s="27"/>
      <c r="M10" s="51"/>
      <c r="N10" s="88"/>
      <c r="O10" s="66"/>
    </row>
    <row r="11" spans="1:15" s="35" customFormat="1" ht="15" x14ac:dyDescent="0.25">
      <c r="A11" s="116">
        <v>4</v>
      </c>
      <c r="B11" s="111" t="s">
        <v>142</v>
      </c>
      <c r="C11" s="111" t="s">
        <v>215</v>
      </c>
      <c r="D11" s="78"/>
      <c r="E11" s="132"/>
      <c r="F11" s="134"/>
      <c r="G11" s="96">
        <v>2</v>
      </c>
      <c r="H11" s="108">
        <v>2600</v>
      </c>
      <c r="I11" s="96">
        <v>1</v>
      </c>
      <c r="J11" s="109">
        <v>2286</v>
      </c>
      <c r="K11" s="100">
        <v>4886</v>
      </c>
      <c r="L11" s="27"/>
      <c r="M11" s="51"/>
      <c r="N11" s="88"/>
      <c r="O11" s="66"/>
    </row>
    <row r="12" spans="1:15" s="35" customFormat="1" ht="15" x14ac:dyDescent="0.25">
      <c r="A12" s="116">
        <v>5</v>
      </c>
      <c r="B12" s="111" t="s">
        <v>143</v>
      </c>
      <c r="C12" s="111" t="s">
        <v>216</v>
      </c>
      <c r="D12" s="78"/>
      <c r="E12" s="132"/>
      <c r="F12" s="134"/>
      <c r="G12" s="96">
        <v>2</v>
      </c>
      <c r="H12" s="108">
        <v>1050</v>
      </c>
      <c r="I12" s="96">
        <v>1</v>
      </c>
      <c r="J12" s="109">
        <v>922</v>
      </c>
      <c r="K12" s="100">
        <v>1972</v>
      </c>
      <c r="L12" s="27"/>
      <c r="M12" s="51"/>
      <c r="N12" s="88"/>
      <c r="O12" s="66"/>
    </row>
    <row r="13" spans="1:15" s="35" customFormat="1" ht="15" x14ac:dyDescent="0.25">
      <c r="A13" s="116">
        <v>6</v>
      </c>
      <c r="B13" s="111" t="s">
        <v>144</v>
      </c>
      <c r="C13" s="111" t="s">
        <v>217</v>
      </c>
      <c r="D13" s="78"/>
      <c r="E13" s="132"/>
      <c r="F13" s="134"/>
      <c r="G13" s="96">
        <v>2</v>
      </c>
      <c r="H13" s="108">
        <v>2600</v>
      </c>
      <c r="I13" s="96">
        <v>1</v>
      </c>
      <c r="J13" s="109">
        <v>2286</v>
      </c>
      <c r="K13" s="100">
        <v>4886</v>
      </c>
      <c r="L13" s="27"/>
      <c r="M13" s="51"/>
      <c r="N13" s="88"/>
      <c r="O13" s="66"/>
    </row>
    <row r="14" spans="1:15" s="35" customFormat="1" ht="15" x14ac:dyDescent="0.25">
      <c r="A14" s="116">
        <v>7</v>
      </c>
      <c r="B14" s="111" t="s">
        <v>145</v>
      </c>
      <c r="C14" s="111" t="s">
        <v>218</v>
      </c>
      <c r="D14" s="78"/>
      <c r="E14" s="132"/>
      <c r="F14" s="134"/>
      <c r="G14" s="96">
        <v>2</v>
      </c>
      <c r="H14" s="108">
        <v>14250</v>
      </c>
      <c r="I14" s="96">
        <v>1</v>
      </c>
      <c r="J14" s="109">
        <v>12541</v>
      </c>
      <c r="K14" s="100">
        <v>26791</v>
      </c>
      <c r="L14" s="27"/>
      <c r="M14" s="51"/>
      <c r="N14" s="88"/>
      <c r="O14" s="66"/>
    </row>
    <row r="15" spans="1:15" s="35" customFormat="1" ht="15" x14ac:dyDescent="0.25">
      <c r="A15" s="116">
        <v>8</v>
      </c>
      <c r="B15" s="111" t="s">
        <v>146</v>
      </c>
      <c r="C15" s="111" t="s">
        <v>219</v>
      </c>
      <c r="D15" s="78"/>
      <c r="E15" s="132"/>
      <c r="F15" s="134"/>
      <c r="G15" s="96">
        <v>2</v>
      </c>
      <c r="H15" s="108">
        <v>975</v>
      </c>
      <c r="I15" s="96">
        <v>1</v>
      </c>
      <c r="J15" s="109">
        <v>856</v>
      </c>
      <c r="K15" s="100">
        <v>1831</v>
      </c>
      <c r="L15" s="27"/>
      <c r="M15" s="51"/>
      <c r="N15" s="88"/>
      <c r="O15" s="66"/>
    </row>
    <row r="16" spans="1:15" s="35" customFormat="1" ht="15" x14ac:dyDescent="0.25">
      <c r="A16" s="116">
        <v>9</v>
      </c>
      <c r="B16" s="111" t="s">
        <v>147</v>
      </c>
      <c r="C16" s="111" t="s">
        <v>220</v>
      </c>
      <c r="D16" s="78"/>
      <c r="E16" s="132"/>
      <c r="F16" s="134"/>
      <c r="G16" s="96">
        <v>2</v>
      </c>
      <c r="H16" s="108">
        <v>1575</v>
      </c>
      <c r="I16" s="96">
        <v>1</v>
      </c>
      <c r="J16" s="109">
        <v>1384</v>
      </c>
      <c r="K16" s="100">
        <v>2959</v>
      </c>
      <c r="L16" s="27"/>
      <c r="M16" s="51"/>
      <c r="N16" s="88"/>
      <c r="O16" s="66"/>
    </row>
    <row r="17" spans="1:15" s="35" customFormat="1" ht="15" x14ac:dyDescent="0.25">
      <c r="A17" s="116">
        <v>10</v>
      </c>
      <c r="B17" s="111" t="s">
        <v>148</v>
      </c>
      <c r="C17" s="111" t="s">
        <v>221</v>
      </c>
      <c r="D17" s="78"/>
      <c r="E17" s="132"/>
      <c r="F17" s="134"/>
      <c r="G17" s="96">
        <v>2</v>
      </c>
      <c r="H17" s="108">
        <v>3900</v>
      </c>
      <c r="I17" s="96">
        <v>1</v>
      </c>
      <c r="J17" s="109">
        <v>3432</v>
      </c>
      <c r="K17" s="100">
        <v>7332</v>
      </c>
      <c r="L17" s="27"/>
      <c r="M17" s="51"/>
      <c r="N17" s="88"/>
      <c r="O17" s="66"/>
    </row>
    <row r="18" spans="1:15" s="35" customFormat="1" ht="15" x14ac:dyDescent="0.25">
      <c r="A18" s="116">
        <v>11</v>
      </c>
      <c r="B18" s="111" t="s">
        <v>149</v>
      </c>
      <c r="C18" s="111" t="s">
        <v>222</v>
      </c>
      <c r="D18" s="78"/>
      <c r="E18" s="132"/>
      <c r="F18" s="134"/>
      <c r="G18" s="96">
        <v>2</v>
      </c>
      <c r="H18" s="108">
        <v>1725</v>
      </c>
      <c r="I18" s="96">
        <v>1</v>
      </c>
      <c r="J18" s="109">
        <v>1516</v>
      </c>
      <c r="K18" s="100">
        <v>3241</v>
      </c>
      <c r="L18" s="27"/>
      <c r="M18" s="51"/>
      <c r="N18" s="88"/>
      <c r="O18" s="66"/>
    </row>
    <row r="19" spans="1:15" s="35" customFormat="1" ht="15" x14ac:dyDescent="0.25">
      <c r="A19" s="116">
        <v>12</v>
      </c>
      <c r="B19" s="111" t="s">
        <v>150</v>
      </c>
      <c r="C19" s="111" t="s">
        <v>223</v>
      </c>
      <c r="D19" s="78"/>
      <c r="E19" s="132"/>
      <c r="F19" s="134"/>
      <c r="G19" s="96">
        <v>2</v>
      </c>
      <c r="H19" s="108">
        <v>1050</v>
      </c>
      <c r="I19" s="96">
        <v>1</v>
      </c>
      <c r="J19" s="109">
        <v>922</v>
      </c>
      <c r="K19" s="100">
        <v>1972</v>
      </c>
      <c r="L19" s="27"/>
      <c r="M19" s="51"/>
      <c r="N19" s="88"/>
      <c r="O19" s="66"/>
    </row>
    <row r="20" spans="1:15" s="35" customFormat="1" ht="15" x14ac:dyDescent="0.25">
      <c r="A20" s="116">
        <v>13</v>
      </c>
      <c r="B20" s="111" t="s">
        <v>151</v>
      </c>
      <c r="C20" s="111" t="s">
        <v>224</v>
      </c>
      <c r="D20" s="78"/>
      <c r="E20" s="132"/>
      <c r="F20" s="134"/>
      <c r="G20" s="96">
        <v>2</v>
      </c>
      <c r="H20" s="108">
        <v>1050</v>
      </c>
      <c r="I20" s="96">
        <v>1</v>
      </c>
      <c r="J20" s="109">
        <v>922</v>
      </c>
      <c r="K20" s="100">
        <v>1972</v>
      </c>
      <c r="L20" s="27"/>
      <c r="M20" s="51"/>
      <c r="N20" s="88"/>
      <c r="O20" s="66"/>
    </row>
    <row r="21" spans="1:15" s="35" customFormat="1" ht="15" x14ac:dyDescent="0.25">
      <c r="A21" s="116">
        <v>14</v>
      </c>
      <c r="B21" s="111" t="s">
        <v>152</v>
      </c>
      <c r="C21" s="111" t="s">
        <v>225</v>
      </c>
      <c r="D21" s="78"/>
      <c r="E21" s="132"/>
      <c r="F21" s="134"/>
      <c r="G21" s="96">
        <v>2</v>
      </c>
      <c r="H21" s="108">
        <v>2725</v>
      </c>
      <c r="I21" s="96">
        <v>1</v>
      </c>
      <c r="J21" s="109">
        <v>2395</v>
      </c>
      <c r="K21" s="100">
        <v>5120</v>
      </c>
      <c r="L21" s="27"/>
      <c r="M21" s="51"/>
      <c r="N21" s="88"/>
      <c r="O21" s="66"/>
    </row>
    <row r="22" spans="1:15" s="35" customFormat="1" ht="15" x14ac:dyDescent="0.25">
      <c r="A22" s="116">
        <v>15</v>
      </c>
      <c r="B22" s="111" t="s">
        <v>153</v>
      </c>
      <c r="C22" s="111" t="s">
        <v>226</v>
      </c>
      <c r="D22" s="78"/>
      <c r="E22" s="132"/>
      <c r="F22" s="134"/>
      <c r="G22" s="96">
        <v>2</v>
      </c>
      <c r="H22" s="108">
        <v>1200</v>
      </c>
      <c r="I22" s="96">
        <v>1</v>
      </c>
      <c r="J22" s="109">
        <v>1054</v>
      </c>
      <c r="K22" s="100">
        <v>2254</v>
      </c>
      <c r="L22" s="27"/>
      <c r="M22" s="51"/>
      <c r="N22" s="88"/>
      <c r="O22" s="66"/>
    </row>
    <row r="23" spans="1:15" s="35" customFormat="1" ht="15" x14ac:dyDescent="0.25">
      <c r="A23" s="116">
        <v>16</v>
      </c>
      <c r="B23" s="111" t="s">
        <v>154</v>
      </c>
      <c r="C23" s="111" t="s">
        <v>227</v>
      </c>
      <c r="D23" s="78"/>
      <c r="E23" s="132"/>
      <c r="F23" s="134"/>
      <c r="G23" s="96">
        <v>2</v>
      </c>
      <c r="H23" s="108">
        <v>6525</v>
      </c>
      <c r="I23" s="96">
        <v>1</v>
      </c>
      <c r="J23" s="109">
        <v>5741</v>
      </c>
      <c r="K23" s="100">
        <v>12266</v>
      </c>
      <c r="L23" s="27"/>
      <c r="M23" s="51"/>
      <c r="N23" s="88"/>
      <c r="O23" s="66"/>
    </row>
    <row r="24" spans="1:15" s="35" customFormat="1" ht="15" x14ac:dyDescent="0.25">
      <c r="A24" s="116">
        <v>17</v>
      </c>
      <c r="B24" s="111" t="s">
        <v>155</v>
      </c>
      <c r="C24" s="111" t="s">
        <v>228</v>
      </c>
      <c r="D24" s="78"/>
      <c r="E24" s="132"/>
      <c r="F24" s="134"/>
      <c r="G24" s="96">
        <v>2</v>
      </c>
      <c r="H24" s="108">
        <v>2925</v>
      </c>
      <c r="I24" s="96">
        <v>1</v>
      </c>
      <c r="J24" s="109">
        <v>2572</v>
      </c>
      <c r="K24" s="100">
        <v>5497</v>
      </c>
      <c r="L24" s="27"/>
      <c r="M24" s="51"/>
      <c r="N24" s="88"/>
      <c r="O24" s="66"/>
    </row>
    <row r="25" spans="1:15" s="35" customFormat="1" ht="15" x14ac:dyDescent="0.25">
      <c r="A25" s="116">
        <v>18</v>
      </c>
      <c r="B25" s="111" t="s">
        <v>156</v>
      </c>
      <c r="C25" s="111" t="s">
        <v>229</v>
      </c>
      <c r="D25" s="78"/>
      <c r="E25" s="132"/>
      <c r="F25" s="134"/>
      <c r="G25" s="96">
        <v>2</v>
      </c>
      <c r="H25" s="108">
        <v>1575</v>
      </c>
      <c r="I25" s="96">
        <v>1</v>
      </c>
      <c r="J25" s="109">
        <v>1384</v>
      </c>
      <c r="K25" s="100">
        <v>2959</v>
      </c>
      <c r="L25" s="27"/>
      <c r="M25" s="51"/>
      <c r="N25" s="88"/>
      <c r="O25" s="66"/>
    </row>
    <row r="26" spans="1:15" s="35" customFormat="1" ht="15" x14ac:dyDescent="0.25">
      <c r="A26" s="116">
        <v>19</v>
      </c>
      <c r="B26" s="111" t="s">
        <v>157</v>
      </c>
      <c r="C26" s="111" t="s">
        <v>230</v>
      </c>
      <c r="D26" s="78"/>
      <c r="E26" s="132"/>
      <c r="F26" s="134"/>
      <c r="G26" s="96">
        <v>2</v>
      </c>
      <c r="H26" s="108">
        <v>2925</v>
      </c>
      <c r="I26" s="96">
        <v>1</v>
      </c>
      <c r="J26" s="109">
        <v>2572</v>
      </c>
      <c r="K26" s="100">
        <v>5497</v>
      </c>
      <c r="L26" s="27"/>
      <c r="M26" s="51"/>
      <c r="N26" s="88"/>
      <c r="O26" s="66"/>
    </row>
    <row r="27" spans="1:15" s="35" customFormat="1" ht="15" x14ac:dyDescent="0.25">
      <c r="A27" s="116">
        <v>20</v>
      </c>
      <c r="B27" s="111" t="s">
        <v>158</v>
      </c>
      <c r="C27" s="111" t="s">
        <v>231</v>
      </c>
      <c r="D27" s="78"/>
      <c r="E27" s="132"/>
      <c r="F27" s="134"/>
      <c r="G27" s="96">
        <v>2</v>
      </c>
      <c r="H27" s="108">
        <v>2850</v>
      </c>
      <c r="I27" s="96">
        <v>1</v>
      </c>
      <c r="J27" s="109">
        <v>2506</v>
      </c>
      <c r="K27" s="100">
        <v>5356</v>
      </c>
      <c r="L27" s="27"/>
      <c r="M27" s="51"/>
      <c r="N27" s="88"/>
      <c r="O27" s="66"/>
    </row>
    <row r="28" spans="1:15" s="35" customFormat="1" ht="15" x14ac:dyDescent="0.25">
      <c r="A28" s="116">
        <v>21</v>
      </c>
      <c r="B28" s="111" t="s">
        <v>159</v>
      </c>
      <c r="C28" s="111" t="s">
        <v>232</v>
      </c>
      <c r="D28" s="78"/>
      <c r="E28" s="132"/>
      <c r="F28" s="134"/>
      <c r="G28" s="96">
        <v>2</v>
      </c>
      <c r="H28" s="108">
        <v>1575</v>
      </c>
      <c r="I28" s="96">
        <v>1</v>
      </c>
      <c r="J28" s="109">
        <v>1384</v>
      </c>
      <c r="K28" s="100">
        <v>2959</v>
      </c>
      <c r="L28" s="27"/>
      <c r="M28" s="51"/>
      <c r="N28" s="88"/>
      <c r="O28" s="66"/>
    </row>
    <row r="29" spans="1:15" s="35" customFormat="1" ht="15" x14ac:dyDescent="0.25">
      <c r="A29" s="116">
        <v>22</v>
      </c>
      <c r="B29" s="111" t="s">
        <v>160</v>
      </c>
      <c r="C29" s="111" t="s">
        <v>233</v>
      </c>
      <c r="D29" s="78"/>
      <c r="E29" s="132"/>
      <c r="F29" s="134"/>
      <c r="G29" s="96">
        <v>2</v>
      </c>
      <c r="H29" s="108">
        <v>5250</v>
      </c>
      <c r="I29" s="96">
        <v>1</v>
      </c>
      <c r="J29" s="109">
        <v>4618</v>
      </c>
      <c r="K29" s="100">
        <v>9868</v>
      </c>
      <c r="L29" s="27"/>
      <c r="M29" s="51"/>
      <c r="N29" s="88"/>
      <c r="O29" s="66"/>
    </row>
    <row r="30" spans="1:15" s="35" customFormat="1" ht="15" x14ac:dyDescent="0.25">
      <c r="A30" s="116">
        <v>23</v>
      </c>
      <c r="B30" s="111" t="s">
        <v>161</v>
      </c>
      <c r="C30" s="111" t="s">
        <v>234</v>
      </c>
      <c r="D30" s="78"/>
      <c r="E30" s="132"/>
      <c r="F30" s="134"/>
      <c r="G30" s="96">
        <v>2</v>
      </c>
      <c r="H30" s="108">
        <v>1950</v>
      </c>
      <c r="I30" s="96">
        <v>1</v>
      </c>
      <c r="J30" s="109">
        <v>1713</v>
      </c>
      <c r="K30" s="100">
        <v>3663</v>
      </c>
      <c r="L30" s="27"/>
      <c r="M30" s="51"/>
      <c r="N30" s="88"/>
      <c r="O30" s="66"/>
    </row>
    <row r="31" spans="1:15" s="35" customFormat="1" ht="15" x14ac:dyDescent="0.25">
      <c r="A31" s="116">
        <v>24</v>
      </c>
      <c r="B31" s="111" t="s">
        <v>162</v>
      </c>
      <c r="C31" s="111" t="s">
        <v>235</v>
      </c>
      <c r="D31" s="78"/>
      <c r="E31" s="132"/>
      <c r="F31" s="134"/>
      <c r="G31" s="96">
        <v>2</v>
      </c>
      <c r="H31" s="108">
        <v>1575</v>
      </c>
      <c r="I31" s="96">
        <v>1</v>
      </c>
      <c r="J31" s="109">
        <v>1384</v>
      </c>
      <c r="K31" s="100">
        <v>2959</v>
      </c>
      <c r="L31" s="27"/>
      <c r="M31" s="51"/>
      <c r="N31" s="88"/>
      <c r="O31" s="66"/>
    </row>
    <row r="32" spans="1:15" s="35" customFormat="1" ht="15" x14ac:dyDescent="0.25">
      <c r="A32" s="116">
        <v>25</v>
      </c>
      <c r="B32" s="111" t="s">
        <v>163</v>
      </c>
      <c r="C32" s="111" t="s">
        <v>236</v>
      </c>
      <c r="D32" s="78"/>
      <c r="E32" s="132"/>
      <c r="F32" s="134"/>
      <c r="G32" s="96">
        <v>2</v>
      </c>
      <c r="H32" s="108">
        <v>8175</v>
      </c>
      <c r="I32" s="96">
        <v>1</v>
      </c>
      <c r="J32" s="109">
        <v>7193</v>
      </c>
      <c r="K32" s="100">
        <v>15368</v>
      </c>
      <c r="L32" s="27"/>
      <c r="M32" s="51"/>
      <c r="N32" s="88"/>
      <c r="O32" s="66"/>
    </row>
    <row r="33" spans="1:15" s="35" customFormat="1" ht="15" x14ac:dyDescent="0.25">
      <c r="A33" s="116">
        <v>26</v>
      </c>
      <c r="B33" s="111" t="s">
        <v>164</v>
      </c>
      <c r="C33" s="111" t="s">
        <v>237</v>
      </c>
      <c r="D33" s="78"/>
      <c r="E33" s="132"/>
      <c r="F33" s="134"/>
      <c r="G33" s="96">
        <v>2</v>
      </c>
      <c r="H33" s="108">
        <v>3800</v>
      </c>
      <c r="I33" s="96">
        <v>1</v>
      </c>
      <c r="J33" s="109">
        <v>3343</v>
      </c>
      <c r="K33" s="100">
        <v>7143</v>
      </c>
      <c r="L33" s="27"/>
      <c r="M33" s="51"/>
      <c r="N33" s="88"/>
      <c r="O33" s="66"/>
    </row>
    <row r="34" spans="1:15" s="35" customFormat="1" ht="15" x14ac:dyDescent="0.25">
      <c r="A34" s="116">
        <v>27</v>
      </c>
      <c r="B34" s="111" t="s">
        <v>165</v>
      </c>
      <c r="C34" s="111" t="s">
        <v>238</v>
      </c>
      <c r="D34" s="78"/>
      <c r="E34" s="132"/>
      <c r="F34" s="134"/>
      <c r="G34" s="96">
        <v>2</v>
      </c>
      <c r="H34" s="108">
        <v>3150</v>
      </c>
      <c r="I34" s="96">
        <v>1</v>
      </c>
      <c r="J34" s="109">
        <v>2770</v>
      </c>
      <c r="K34" s="100">
        <v>5920</v>
      </c>
      <c r="L34" s="27"/>
      <c r="M34" s="51"/>
      <c r="N34" s="88"/>
      <c r="O34" s="66"/>
    </row>
    <row r="35" spans="1:15" s="35" customFormat="1" ht="15" x14ac:dyDescent="0.25">
      <c r="A35" s="116">
        <v>28</v>
      </c>
      <c r="B35" s="111" t="s">
        <v>166</v>
      </c>
      <c r="C35" s="111" t="s">
        <v>239</v>
      </c>
      <c r="D35" s="78"/>
      <c r="E35" s="132"/>
      <c r="F35" s="134"/>
      <c r="G35" s="96">
        <v>2</v>
      </c>
      <c r="H35" s="108">
        <v>1150</v>
      </c>
      <c r="I35" s="96">
        <v>1</v>
      </c>
      <c r="J35" s="109">
        <v>1010</v>
      </c>
      <c r="K35" s="100">
        <v>2160</v>
      </c>
      <c r="L35" s="27"/>
      <c r="M35" s="51"/>
      <c r="N35" s="88"/>
      <c r="O35" s="66"/>
    </row>
    <row r="36" spans="1:15" s="35" customFormat="1" ht="15" x14ac:dyDescent="0.25">
      <c r="A36" s="116">
        <v>29</v>
      </c>
      <c r="B36" s="111" t="s">
        <v>167</v>
      </c>
      <c r="C36" s="111" t="s">
        <v>240</v>
      </c>
      <c r="D36" s="78"/>
      <c r="E36" s="132"/>
      <c r="F36" s="134"/>
      <c r="G36" s="96">
        <v>2</v>
      </c>
      <c r="H36" s="108">
        <v>5250</v>
      </c>
      <c r="I36" s="96">
        <v>1</v>
      </c>
      <c r="J36" s="109">
        <v>4618</v>
      </c>
      <c r="K36" s="100">
        <v>9868</v>
      </c>
      <c r="L36" s="27"/>
      <c r="M36" s="51"/>
      <c r="N36" s="88"/>
      <c r="O36" s="66"/>
    </row>
    <row r="37" spans="1:15" s="35" customFormat="1" ht="15" x14ac:dyDescent="0.25">
      <c r="A37" s="116">
        <v>30</v>
      </c>
      <c r="B37" s="111" t="s">
        <v>168</v>
      </c>
      <c r="C37" s="111" t="s">
        <v>241</v>
      </c>
      <c r="D37" s="78"/>
      <c r="E37" s="132"/>
      <c r="F37" s="134"/>
      <c r="G37" s="96">
        <v>2</v>
      </c>
      <c r="H37" s="108">
        <v>3900</v>
      </c>
      <c r="I37" s="96">
        <v>1</v>
      </c>
      <c r="J37" s="109">
        <v>3432</v>
      </c>
      <c r="K37" s="100">
        <v>7332</v>
      </c>
      <c r="L37" s="27"/>
      <c r="M37" s="51"/>
      <c r="N37" s="88"/>
      <c r="O37" s="66"/>
    </row>
    <row r="38" spans="1:15" s="35" customFormat="1" ht="15" x14ac:dyDescent="0.25">
      <c r="A38" s="116">
        <v>31</v>
      </c>
      <c r="B38" s="111" t="s">
        <v>169</v>
      </c>
      <c r="C38" s="111" t="s">
        <v>242</v>
      </c>
      <c r="D38" s="78"/>
      <c r="E38" s="132"/>
      <c r="F38" s="134"/>
      <c r="G38" s="96">
        <v>2</v>
      </c>
      <c r="H38" s="108">
        <v>21750</v>
      </c>
      <c r="I38" s="96">
        <v>1</v>
      </c>
      <c r="J38" s="109">
        <v>19143</v>
      </c>
      <c r="K38" s="100">
        <v>40893</v>
      </c>
      <c r="L38" s="27"/>
      <c r="M38" s="51"/>
      <c r="N38" s="88"/>
      <c r="O38" s="66"/>
    </row>
    <row r="39" spans="1:15" s="35" customFormat="1" ht="15" x14ac:dyDescent="0.25">
      <c r="A39" s="116">
        <v>32</v>
      </c>
      <c r="B39" s="111" t="s">
        <v>170</v>
      </c>
      <c r="C39" s="111" t="s">
        <v>243</v>
      </c>
      <c r="D39" s="78"/>
      <c r="E39" s="132"/>
      <c r="F39" s="134"/>
      <c r="G39" s="96">
        <v>2</v>
      </c>
      <c r="H39" s="108">
        <v>975</v>
      </c>
      <c r="I39" s="96">
        <v>1</v>
      </c>
      <c r="J39" s="109">
        <v>856</v>
      </c>
      <c r="K39" s="100">
        <v>1831</v>
      </c>
      <c r="L39" s="27"/>
      <c r="M39" s="51"/>
      <c r="N39" s="88"/>
      <c r="O39" s="66"/>
    </row>
    <row r="40" spans="1:15" s="35" customFormat="1" ht="15" x14ac:dyDescent="0.25">
      <c r="A40" s="116">
        <v>33</v>
      </c>
      <c r="B40" s="111" t="s">
        <v>171</v>
      </c>
      <c r="C40" s="111" t="s">
        <v>244</v>
      </c>
      <c r="D40" s="78"/>
      <c r="E40" s="132"/>
      <c r="F40" s="134"/>
      <c r="G40" s="96">
        <v>2</v>
      </c>
      <c r="H40" s="108">
        <v>1050</v>
      </c>
      <c r="I40" s="96">
        <v>1</v>
      </c>
      <c r="J40" s="109">
        <v>922</v>
      </c>
      <c r="K40" s="100">
        <v>1972</v>
      </c>
      <c r="L40" s="27"/>
      <c r="M40" s="51"/>
      <c r="N40" s="88"/>
      <c r="O40" s="66"/>
    </row>
    <row r="41" spans="1:15" s="35" customFormat="1" ht="15" x14ac:dyDescent="0.25">
      <c r="A41" s="116">
        <v>34</v>
      </c>
      <c r="B41" s="111" t="s">
        <v>172</v>
      </c>
      <c r="C41" s="111" t="s">
        <v>245</v>
      </c>
      <c r="D41" s="78"/>
      <c r="E41" s="132"/>
      <c r="F41" s="134"/>
      <c r="G41" s="96">
        <v>2</v>
      </c>
      <c r="H41" s="108">
        <v>2925</v>
      </c>
      <c r="I41" s="96">
        <v>1</v>
      </c>
      <c r="J41" s="109">
        <v>2572</v>
      </c>
      <c r="K41" s="100">
        <v>5497</v>
      </c>
      <c r="L41" s="27"/>
      <c r="M41" s="51"/>
      <c r="N41" s="88"/>
      <c r="O41" s="66"/>
    </row>
    <row r="42" spans="1:15" s="35" customFormat="1" ht="15" x14ac:dyDescent="0.25">
      <c r="A42" s="116">
        <v>35</v>
      </c>
      <c r="B42" s="111" t="s">
        <v>173</v>
      </c>
      <c r="C42" s="111" t="s">
        <v>246</v>
      </c>
      <c r="D42" s="78"/>
      <c r="E42" s="132"/>
      <c r="F42" s="134"/>
      <c r="G42" s="96">
        <v>2</v>
      </c>
      <c r="H42" s="108">
        <v>2400</v>
      </c>
      <c r="I42" s="96">
        <v>1</v>
      </c>
      <c r="J42" s="109">
        <v>2110</v>
      </c>
      <c r="K42" s="100">
        <v>4510</v>
      </c>
      <c r="L42" s="27"/>
      <c r="M42" s="51"/>
      <c r="N42" s="88"/>
      <c r="O42" s="66"/>
    </row>
    <row r="43" spans="1:15" s="35" customFormat="1" ht="15" x14ac:dyDescent="0.25">
      <c r="A43" s="116">
        <v>36</v>
      </c>
      <c r="B43" s="111" t="s">
        <v>174</v>
      </c>
      <c r="C43" s="111" t="s">
        <v>247</v>
      </c>
      <c r="D43" s="78"/>
      <c r="E43" s="132"/>
      <c r="F43" s="134"/>
      <c r="G43" s="96">
        <v>2</v>
      </c>
      <c r="H43" s="108">
        <v>1800</v>
      </c>
      <c r="I43" s="96">
        <v>1</v>
      </c>
      <c r="J43" s="109">
        <v>1584</v>
      </c>
      <c r="K43" s="100">
        <v>3384</v>
      </c>
      <c r="L43" s="27"/>
      <c r="M43" s="51"/>
      <c r="N43" s="88"/>
      <c r="O43" s="66"/>
    </row>
    <row r="44" spans="1:15" s="35" customFormat="1" ht="15" x14ac:dyDescent="0.25">
      <c r="A44" s="116">
        <v>37</v>
      </c>
      <c r="B44" s="111" t="s">
        <v>175</v>
      </c>
      <c r="C44" s="111" t="s">
        <v>248</v>
      </c>
      <c r="D44" s="78"/>
      <c r="E44" s="132"/>
      <c r="F44" s="134"/>
      <c r="G44" s="96">
        <v>2</v>
      </c>
      <c r="H44" s="108">
        <v>1575</v>
      </c>
      <c r="I44" s="96">
        <v>1</v>
      </c>
      <c r="J44" s="109">
        <v>1384</v>
      </c>
      <c r="K44" s="100">
        <v>2959</v>
      </c>
      <c r="L44" s="27"/>
      <c r="M44" s="51"/>
      <c r="N44" s="88"/>
      <c r="O44" s="66"/>
    </row>
    <row r="45" spans="1:15" s="35" customFormat="1" ht="15" x14ac:dyDescent="0.25">
      <c r="A45" s="116">
        <v>38</v>
      </c>
      <c r="B45" s="111" t="s">
        <v>176</v>
      </c>
      <c r="C45" s="111" t="s">
        <v>249</v>
      </c>
      <c r="D45" s="78"/>
      <c r="E45" s="132"/>
      <c r="F45" s="134"/>
      <c r="G45" s="96">
        <v>2</v>
      </c>
      <c r="H45" s="108">
        <v>1575</v>
      </c>
      <c r="I45" s="96">
        <v>1</v>
      </c>
      <c r="J45" s="109">
        <v>1384</v>
      </c>
      <c r="K45" s="100">
        <v>2959</v>
      </c>
      <c r="L45" s="27"/>
      <c r="M45" s="51"/>
      <c r="N45" s="88"/>
      <c r="O45" s="66"/>
    </row>
    <row r="46" spans="1:15" s="35" customFormat="1" ht="15" x14ac:dyDescent="0.25">
      <c r="A46" s="116">
        <v>39</v>
      </c>
      <c r="B46" s="111" t="s">
        <v>177</v>
      </c>
      <c r="C46" s="111" t="s">
        <v>250</v>
      </c>
      <c r="D46" s="78"/>
      <c r="E46" s="132"/>
      <c r="F46" s="134"/>
      <c r="G46" s="96">
        <v>2</v>
      </c>
      <c r="H46" s="108">
        <v>1575</v>
      </c>
      <c r="I46" s="96">
        <v>1</v>
      </c>
      <c r="J46" s="109">
        <v>1384</v>
      </c>
      <c r="K46" s="100">
        <v>2959</v>
      </c>
      <c r="L46" s="27"/>
      <c r="M46" s="51"/>
      <c r="N46" s="88"/>
      <c r="O46" s="66"/>
    </row>
    <row r="47" spans="1:15" s="35" customFormat="1" ht="15" x14ac:dyDescent="0.25">
      <c r="A47" s="116">
        <v>40</v>
      </c>
      <c r="B47" s="111" t="s">
        <v>178</v>
      </c>
      <c r="C47" s="111" t="s">
        <v>251</v>
      </c>
      <c r="D47" s="78"/>
      <c r="E47" s="132"/>
      <c r="F47" s="134"/>
      <c r="G47" s="96">
        <v>2</v>
      </c>
      <c r="H47" s="108">
        <v>6900</v>
      </c>
      <c r="I47" s="96">
        <v>1</v>
      </c>
      <c r="J47" s="109">
        <v>6072</v>
      </c>
      <c r="K47" s="100">
        <v>12972</v>
      </c>
      <c r="L47" s="27"/>
      <c r="M47" s="51"/>
      <c r="N47" s="88"/>
      <c r="O47" s="66"/>
    </row>
    <row r="48" spans="1:15" s="35" customFormat="1" ht="15" x14ac:dyDescent="0.25">
      <c r="A48" s="116">
        <v>41</v>
      </c>
      <c r="B48" s="111" t="s">
        <v>179</v>
      </c>
      <c r="C48" s="111" t="s">
        <v>252</v>
      </c>
      <c r="D48" s="78"/>
      <c r="E48" s="132"/>
      <c r="F48" s="134"/>
      <c r="G48" s="96">
        <v>2</v>
      </c>
      <c r="H48" s="108">
        <v>1875</v>
      </c>
      <c r="I48" s="96">
        <v>1</v>
      </c>
      <c r="J48" s="109">
        <v>1648</v>
      </c>
      <c r="K48" s="100">
        <v>3523</v>
      </c>
      <c r="L48" s="27"/>
      <c r="M48" s="51"/>
      <c r="N48" s="88"/>
      <c r="O48" s="66"/>
    </row>
    <row r="49" spans="1:15" s="35" customFormat="1" ht="15" x14ac:dyDescent="0.25">
      <c r="A49" s="116">
        <v>42</v>
      </c>
      <c r="B49" s="111" t="s">
        <v>180</v>
      </c>
      <c r="C49" s="111" t="s">
        <v>253</v>
      </c>
      <c r="D49" s="78"/>
      <c r="E49" s="132"/>
      <c r="F49" s="134"/>
      <c r="G49" s="96">
        <v>2</v>
      </c>
      <c r="H49" s="108">
        <v>4200</v>
      </c>
      <c r="I49" s="96">
        <v>1</v>
      </c>
      <c r="J49" s="109">
        <v>3694</v>
      </c>
      <c r="K49" s="100">
        <v>7894</v>
      </c>
      <c r="L49" s="27"/>
      <c r="M49" s="51"/>
      <c r="N49" s="88"/>
      <c r="O49" s="66"/>
    </row>
    <row r="50" spans="1:15" s="35" customFormat="1" ht="15" x14ac:dyDescent="0.25">
      <c r="A50" s="116">
        <v>43</v>
      </c>
      <c r="B50" s="111" t="s">
        <v>181</v>
      </c>
      <c r="C50" s="111" t="s">
        <v>254</v>
      </c>
      <c r="D50" s="78"/>
      <c r="E50" s="132"/>
      <c r="F50" s="134"/>
      <c r="G50" s="96">
        <v>2</v>
      </c>
      <c r="H50" s="108">
        <v>1575</v>
      </c>
      <c r="I50" s="96">
        <v>1</v>
      </c>
      <c r="J50" s="109">
        <v>1384</v>
      </c>
      <c r="K50" s="100">
        <v>2959</v>
      </c>
      <c r="L50" s="27"/>
      <c r="M50" s="51"/>
      <c r="N50" s="88"/>
      <c r="O50" s="66"/>
    </row>
    <row r="51" spans="1:15" s="35" customFormat="1" ht="15" x14ac:dyDescent="0.25">
      <c r="A51" s="116">
        <v>44</v>
      </c>
      <c r="B51" s="111" t="s">
        <v>182</v>
      </c>
      <c r="C51" s="111" t="s">
        <v>255</v>
      </c>
      <c r="D51" s="78"/>
      <c r="E51" s="132"/>
      <c r="F51" s="134"/>
      <c r="G51" s="96">
        <v>2</v>
      </c>
      <c r="H51" s="108">
        <v>1725</v>
      </c>
      <c r="I51" s="96">
        <v>1</v>
      </c>
      <c r="J51" s="109">
        <v>1516</v>
      </c>
      <c r="K51" s="100">
        <v>3241</v>
      </c>
      <c r="L51" s="27"/>
      <c r="M51" s="51"/>
      <c r="N51" s="88"/>
      <c r="O51" s="66"/>
    </row>
    <row r="52" spans="1:15" s="35" customFormat="1" ht="15" x14ac:dyDescent="0.25">
      <c r="A52" s="116">
        <v>45</v>
      </c>
      <c r="B52" s="111" t="s">
        <v>183</v>
      </c>
      <c r="C52" s="111" t="s">
        <v>256</v>
      </c>
      <c r="D52" s="78"/>
      <c r="E52" s="132"/>
      <c r="F52" s="134"/>
      <c r="G52" s="96">
        <v>2</v>
      </c>
      <c r="H52" s="108">
        <v>3375</v>
      </c>
      <c r="I52" s="96">
        <v>1</v>
      </c>
      <c r="J52" s="109">
        <v>2968</v>
      </c>
      <c r="K52" s="100">
        <v>6343</v>
      </c>
      <c r="L52" s="27"/>
      <c r="M52" s="51"/>
      <c r="N52" s="88"/>
      <c r="O52" s="66"/>
    </row>
    <row r="53" spans="1:15" s="35" customFormat="1" ht="15" x14ac:dyDescent="0.25">
      <c r="A53" s="116">
        <v>46</v>
      </c>
      <c r="B53" s="111" t="s">
        <v>184</v>
      </c>
      <c r="C53" s="111" t="s">
        <v>257</v>
      </c>
      <c r="D53" s="78"/>
      <c r="E53" s="132"/>
      <c r="F53" s="134"/>
      <c r="G53" s="96">
        <v>2</v>
      </c>
      <c r="H53" s="108">
        <v>2925</v>
      </c>
      <c r="I53" s="96">
        <v>1</v>
      </c>
      <c r="J53" s="109">
        <v>2572</v>
      </c>
      <c r="K53" s="100">
        <v>5497</v>
      </c>
      <c r="L53" s="27"/>
      <c r="M53" s="51"/>
      <c r="N53" s="88"/>
      <c r="O53" s="66"/>
    </row>
    <row r="54" spans="1:15" s="35" customFormat="1" ht="15" x14ac:dyDescent="0.25">
      <c r="A54" s="116">
        <v>47</v>
      </c>
      <c r="B54" s="111" t="s">
        <v>185</v>
      </c>
      <c r="C54" s="111" t="s">
        <v>258</v>
      </c>
      <c r="D54" s="78"/>
      <c r="E54" s="132"/>
      <c r="F54" s="134"/>
      <c r="G54" s="96">
        <v>2</v>
      </c>
      <c r="H54" s="108">
        <v>19000</v>
      </c>
      <c r="I54" s="96">
        <v>1</v>
      </c>
      <c r="J54" s="109">
        <v>16721</v>
      </c>
      <c r="K54" s="100">
        <v>35721</v>
      </c>
      <c r="L54" s="27"/>
      <c r="M54" s="51"/>
      <c r="N54" s="88"/>
      <c r="O54" s="66"/>
    </row>
    <row r="55" spans="1:15" s="35" customFormat="1" ht="15" x14ac:dyDescent="0.25">
      <c r="A55" s="116">
        <v>48</v>
      </c>
      <c r="B55" s="111" t="s">
        <v>186</v>
      </c>
      <c r="C55" s="111" t="s">
        <v>259</v>
      </c>
      <c r="D55" s="78"/>
      <c r="E55" s="132"/>
      <c r="F55" s="134"/>
      <c r="G55" s="96">
        <v>2</v>
      </c>
      <c r="H55" s="108">
        <v>3150</v>
      </c>
      <c r="I55" s="96">
        <v>1</v>
      </c>
      <c r="J55" s="109">
        <v>2770</v>
      </c>
      <c r="K55" s="100">
        <v>5920</v>
      </c>
      <c r="L55" s="27"/>
      <c r="M55" s="51"/>
      <c r="N55" s="88"/>
      <c r="O55" s="66"/>
    </row>
    <row r="56" spans="1:15" s="35" customFormat="1" ht="15" x14ac:dyDescent="0.25">
      <c r="A56" s="116">
        <v>49</v>
      </c>
      <c r="B56" s="111" t="s">
        <v>187</v>
      </c>
      <c r="C56" s="111" t="s">
        <v>260</v>
      </c>
      <c r="D56" s="78"/>
      <c r="E56" s="132"/>
      <c r="F56" s="134"/>
      <c r="G56" s="96">
        <v>2</v>
      </c>
      <c r="H56" s="108">
        <v>3900</v>
      </c>
      <c r="I56" s="96">
        <v>1</v>
      </c>
      <c r="J56" s="109">
        <v>3432</v>
      </c>
      <c r="K56" s="100">
        <v>7332</v>
      </c>
      <c r="L56" s="27"/>
      <c r="M56" s="51"/>
      <c r="N56" s="88"/>
      <c r="O56" s="66"/>
    </row>
    <row r="57" spans="1:15" s="35" customFormat="1" ht="15" x14ac:dyDescent="0.25">
      <c r="A57" s="116">
        <v>50</v>
      </c>
      <c r="B57" s="111" t="s">
        <v>188</v>
      </c>
      <c r="C57" s="111" t="s">
        <v>261</v>
      </c>
      <c r="D57" s="78"/>
      <c r="E57" s="132"/>
      <c r="F57" s="134"/>
      <c r="G57" s="96">
        <v>2</v>
      </c>
      <c r="H57" s="108">
        <v>4200</v>
      </c>
      <c r="I57" s="96">
        <v>1</v>
      </c>
      <c r="J57" s="109">
        <v>3694</v>
      </c>
      <c r="K57" s="100">
        <v>7894</v>
      </c>
      <c r="L57" s="27"/>
      <c r="M57" s="51"/>
      <c r="N57" s="88"/>
      <c r="O57" s="66"/>
    </row>
    <row r="58" spans="1:15" s="35" customFormat="1" ht="15" x14ac:dyDescent="0.25">
      <c r="A58" s="116">
        <v>51</v>
      </c>
      <c r="B58" s="111" t="s">
        <v>189</v>
      </c>
      <c r="C58" s="111" t="s">
        <v>262</v>
      </c>
      <c r="D58" s="78"/>
      <c r="E58" s="132"/>
      <c r="F58" s="134"/>
      <c r="G58" s="96">
        <v>2</v>
      </c>
      <c r="H58" s="108">
        <v>1575</v>
      </c>
      <c r="I58" s="96">
        <v>1</v>
      </c>
      <c r="J58" s="109">
        <v>1384</v>
      </c>
      <c r="K58" s="100">
        <v>2959</v>
      </c>
      <c r="L58" s="27"/>
      <c r="M58" s="51"/>
      <c r="N58" s="88"/>
      <c r="O58" s="66"/>
    </row>
    <row r="59" spans="1:15" s="35" customFormat="1" ht="15" x14ac:dyDescent="0.25">
      <c r="A59" s="116">
        <v>52</v>
      </c>
      <c r="B59" s="111" t="s">
        <v>190</v>
      </c>
      <c r="C59" s="111" t="s">
        <v>263</v>
      </c>
      <c r="D59" s="78"/>
      <c r="E59" s="132"/>
      <c r="F59" s="134"/>
      <c r="G59" s="96">
        <v>2</v>
      </c>
      <c r="H59" s="108">
        <v>3825</v>
      </c>
      <c r="I59" s="96">
        <v>1</v>
      </c>
      <c r="J59" s="109">
        <v>3364</v>
      </c>
      <c r="K59" s="100">
        <v>7189</v>
      </c>
      <c r="L59" s="27"/>
      <c r="M59" s="51"/>
      <c r="N59" s="88"/>
      <c r="O59" s="66"/>
    </row>
    <row r="60" spans="1:15" s="35" customFormat="1" ht="15" x14ac:dyDescent="0.25">
      <c r="A60" s="116">
        <v>53</v>
      </c>
      <c r="B60" s="111" t="s">
        <v>191</v>
      </c>
      <c r="C60" s="111" t="s">
        <v>264</v>
      </c>
      <c r="D60" s="78"/>
      <c r="E60" s="132"/>
      <c r="F60" s="134"/>
      <c r="G60" s="96">
        <v>2</v>
      </c>
      <c r="H60" s="108">
        <v>15525</v>
      </c>
      <c r="I60" s="96">
        <v>1</v>
      </c>
      <c r="J60" s="109">
        <v>13661</v>
      </c>
      <c r="K60" s="100">
        <v>29186</v>
      </c>
      <c r="L60" s="27"/>
      <c r="M60" s="51"/>
      <c r="N60" s="88"/>
      <c r="O60" s="66"/>
    </row>
    <row r="61" spans="1:15" s="35" customFormat="1" ht="15" x14ac:dyDescent="0.25">
      <c r="A61" s="116">
        <v>54</v>
      </c>
      <c r="B61" s="111" t="s">
        <v>192</v>
      </c>
      <c r="C61" s="111" t="s">
        <v>265</v>
      </c>
      <c r="D61" s="78"/>
      <c r="E61" s="132"/>
      <c r="F61" s="134"/>
      <c r="G61" s="96">
        <v>2</v>
      </c>
      <c r="H61" s="108">
        <v>1200</v>
      </c>
      <c r="I61" s="96">
        <v>1</v>
      </c>
      <c r="J61" s="109">
        <v>1054</v>
      </c>
      <c r="K61" s="100">
        <v>2254</v>
      </c>
      <c r="L61" s="27"/>
      <c r="M61" s="51"/>
      <c r="N61" s="88"/>
      <c r="O61" s="66"/>
    </row>
    <row r="62" spans="1:15" s="35" customFormat="1" ht="15" x14ac:dyDescent="0.25">
      <c r="A62" s="116">
        <v>55</v>
      </c>
      <c r="B62" s="111" t="s">
        <v>193</v>
      </c>
      <c r="C62" s="111" t="s">
        <v>266</v>
      </c>
      <c r="D62" s="78"/>
      <c r="E62" s="132"/>
      <c r="F62" s="134"/>
      <c r="G62" s="96">
        <v>2</v>
      </c>
      <c r="H62" s="108">
        <v>43000</v>
      </c>
      <c r="I62" s="96">
        <v>1</v>
      </c>
      <c r="J62" s="109">
        <v>37847</v>
      </c>
      <c r="K62" s="100">
        <v>80847</v>
      </c>
      <c r="L62" s="27"/>
      <c r="M62" s="51"/>
      <c r="N62" s="88"/>
      <c r="O62" s="66"/>
    </row>
    <row r="63" spans="1:15" s="35" customFormat="1" ht="15" x14ac:dyDescent="0.25">
      <c r="A63" s="116">
        <v>56</v>
      </c>
      <c r="B63" s="111" t="s">
        <v>194</v>
      </c>
      <c r="C63" s="111" t="s">
        <v>267</v>
      </c>
      <c r="D63" s="78"/>
      <c r="E63" s="132"/>
      <c r="F63" s="134"/>
      <c r="G63" s="96">
        <v>2</v>
      </c>
      <c r="H63" s="108">
        <v>5250</v>
      </c>
      <c r="I63" s="96">
        <v>1</v>
      </c>
      <c r="J63" s="109">
        <v>4618</v>
      </c>
      <c r="K63" s="100">
        <v>9868</v>
      </c>
      <c r="L63" s="27"/>
      <c r="M63" s="51"/>
      <c r="N63" s="88"/>
      <c r="O63" s="66"/>
    </row>
    <row r="64" spans="1:15" s="35" customFormat="1" ht="15" x14ac:dyDescent="0.25">
      <c r="A64" s="116">
        <v>57</v>
      </c>
      <c r="B64" s="111" t="s">
        <v>195</v>
      </c>
      <c r="C64" s="111" t="s">
        <v>268</v>
      </c>
      <c r="D64" s="78"/>
      <c r="E64" s="132"/>
      <c r="F64" s="134"/>
      <c r="G64" s="96">
        <v>2</v>
      </c>
      <c r="H64" s="108">
        <v>1575</v>
      </c>
      <c r="I64" s="96">
        <v>1</v>
      </c>
      <c r="J64" s="109">
        <v>1384</v>
      </c>
      <c r="K64" s="100">
        <v>2959</v>
      </c>
      <c r="L64" s="27"/>
      <c r="M64" s="51"/>
      <c r="N64" s="88"/>
      <c r="O64" s="66"/>
    </row>
    <row r="65" spans="1:15" s="35" customFormat="1" ht="15" x14ac:dyDescent="0.25">
      <c r="A65" s="116">
        <v>58</v>
      </c>
      <c r="B65" s="111" t="s">
        <v>196</v>
      </c>
      <c r="C65" s="111" t="s">
        <v>269</v>
      </c>
      <c r="D65" s="78"/>
      <c r="E65" s="132"/>
      <c r="F65" s="134"/>
      <c r="G65" s="96">
        <v>2</v>
      </c>
      <c r="H65" s="108">
        <v>8300</v>
      </c>
      <c r="I65" s="96">
        <v>1</v>
      </c>
      <c r="J65" s="109">
        <v>7304</v>
      </c>
      <c r="K65" s="100">
        <v>15604</v>
      </c>
      <c r="L65" s="27"/>
      <c r="M65" s="51"/>
      <c r="N65" s="88"/>
      <c r="O65" s="66"/>
    </row>
    <row r="66" spans="1:15" s="35" customFormat="1" ht="15" x14ac:dyDescent="0.25">
      <c r="A66" s="116">
        <v>59</v>
      </c>
      <c r="B66" s="111" t="s">
        <v>197</v>
      </c>
      <c r="C66" s="111" t="s">
        <v>270</v>
      </c>
      <c r="D66" s="78"/>
      <c r="E66" s="132"/>
      <c r="F66" s="134"/>
      <c r="G66" s="96">
        <v>2</v>
      </c>
      <c r="H66" s="108">
        <v>20700</v>
      </c>
      <c r="I66" s="96">
        <v>1</v>
      </c>
      <c r="J66" s="109">
        <v>18218</v>
      </c>
      <c r="K66" s="100">
        <v>38918</v>
      </c>
      <c r="L66" s="27"/>
      <c r="M66" s="51"/>
      <c r="N66" s="88"/>
      <c r="O66" s="66"/>
    </row>
    <row r="67" spans="1:15" s="35" customFormat="1" ht="15" x14ac:dyDescent="0.25">
      <c r="A67" s="116">
        <v>60</v>
      </c>
      <c r="B67" s="111" t="s">
        <v>198</v>
      </c>
      <c r="C67" s="111" t="s">
        <v>271</v>
      </c>
      <c r="D67" s="78"/>
      <c r="E67" s="132"/>
      <c r="F67" s="134"/>
      <c r="G67" s="96">
        <v>2</v>
      </c>
      <c r="H67" s="108">
        <v>1600</v>
      </c>
      <c r="I67" s="96">
        <v>1</v>
      </c>
      <c r="J67" s="109">
        <v>1406</v>
      </c>
      <c r="K67" s="100">
        <v>3006</v>
      </c>
      <c r="L67" s="27"/>
      <c r="M67" s="51"/>
      <c r="N67" s="88"/>
      <c r="O67" s="66"/>
    </row>
    <row r="68" spans="1:15" s="35" customFormat="1" ht="15" x14ac:dyDescent="0.25">
      <c r="A68" s="116">
        <v>61</v>
      </c>
      <c r="B68" s="111" t="s">
        <v>199</v>
      </c>
      <c r="C68" s="111" t="s">
        <v>272</v>
      </c>
      <c r="D68" s="78"/>
      <c r="E68" s="132"/>
      <c r="F68" s="134"/>
      <c r="G68" s="96">
        <v>2</v>
      </c>
      <c r="H68" s="108">
        <v>5200</v>
      </c>
      <c r="I68" s="96">
        <v>1</v>
      </c>
      <c r="J68" s="109">
        <v>4576</v>
      </c>
      <c r="K68" s="100">
        <v>9776</v>
      </c>
      <c r="L68" s="27"/>
      <c r="M68" s="51"/>
      <c r="N68" s="88"/>
      <c r="O68" s="66"/>
    </row>
    <row r="69" spans="1:15" s="35" customFormat="1" ht="15" x14ac:dyDescent="0.25">
      <c r="A69" s="116">
        <v>62</v>
      </c>
      <c r="B69" s="111" t="s">
        <v>200</v>
      </c>
      <c r="C69" s="111" t="s">
        <v>273</v>
      </c>
      <c r="D69" s="78"/>
      <c r="E69" s="132"/>
      <c r="F69" s="134"/>
      <c r="G69" s="96">
        <v>2</v>
      </c>
      <c r="H69" s="108">
        <v>1950</v>
      </c>
      <c r="I69" s="96">
        <v>1</v>
      </c>
      <c r="J69" s="109">
        <v>1713</v>
      </c>
      <c r="K69" s="100">
        <v>3663</v>
      </c>
      <c r="L69" s="27"/>
      <c r="M69" s="51"/>
      <c r="N69" s="88"/>
      <c r="O69" s="66"/>
    </row>
    <row r="70" spans="1:15" s="35" customFormat="1" ht="15" x14ac:dyDescent="0.25">
      <c r="A70" s="116">
        <v>63</v>
      </c>
      <c r="B70" s="111" t="s">
        <v>201</v>
      </c>
      <c r="C70" s="111" t="s">
        <v>274</v>
      </c>
      <c r="D70" s="78"/>
      <c r="E70" s="132"/>
      <c r="F70" s="134"/>
      <c r="G70" s="96">
        <v>2</v>
      </c>
      <c r="H70" s="108">
        <v>1950</v>
      </c>
      <c r="I70" s="96">
        <v>1</v>
      </c>
      <c r="J70" s="109">
        <v>1713</v>
      </c>
      <c r="K70" s="100">
        <v>3663</v>
      </c>
      <c r="L70" s="27"/>
      <c r="M70" s="51"/>
      <c r="N70" s="88"/>
      <c r="O70" s="66"/>
    </row>
    <row r="71" spans="1:15" s="35" customFormat="1" ht="15" x14ac:dyDescent="0.25">
      <c r="A71" s="116">
        <v>64</v>
      </c>
      <c r="B71" s="111" t="s">
        <v>202</v>
      </c>
      <c r="C71" s="111" t="s">
        <v>275</v>
      </c>
      <c r="D71" s="78"/>
      <c r="E71" s="132"/>
      <c r="F71" s="134"/>
      <c r="G71" s="96">
        <v>2</v>
      </c>
      <c r="H71" s="108">
        <v>1950</v>
      </c>
      <c r="I71" s="96">
        <v>1</v>
      </c>
      <c r="J71" s="109">
        <v>1713</v>
      </c>
      <c r="K71" s="100">
        <v>3663</v>
      </c>
      <c r="L71" s="27"/>
      <c r="M71" s="51"/>
      <c r="N71" s="88"/>
      <c r="O71" s="66"/>
    </row>
    <row r="72" spans="1:15" s="35" customFormat="1" ht="15" x14ac:dyDescent="0.25">
      <c r="A72" s="116">
        <v>65</v>
      </c>
      <c r="B72" s="111" t="s">
        <v>203</v>
      </c>
      <c r="C72" s="111" t="s">
        <v>276</v>
      </c>
      <c r="D72" s="78"/>
      <c r="E72" s="132"/>
      <c r="F72" s="134"/>
      <c r="G72" s="96">
        <v>2</v>
      </c>
      <c r="H72" s="108">
        <v>1275</v>
      </c>
      <c r="I72" s="96">
        <v>1</v>
      </c>
      <c r="J72" s="109">
        <v>1120</v>
      </c>
      <c r="K72" s="100">
        <v>2395</v>
      </c>
      <c r="L72" s="27"/>
      <c r="M72" s="51"/>
      <c r="N72" s="88"/>
      <c r="O72" s="66"/>
    </row>
    <row r="73" spans="1:15" s="35" customFormat="1" ht="15" x14ac:dyDescent="0.25">
      <c r="A73" s="116">
        <v>66</v>
      </c>
      <c r="B73" s="111" t="s">
        <v>204</v>
      </c>
      <c r="C73" s="111" t="s">
        <v>277</v>
      </c>
      <c r="D73" s="78"/>
      <c r="E73" s="132"/>
      <c r="F73" s="134"/>
      <c r="G73" s="96">
        <v>2</v>
      </c>
      <c r="H73" s="108">
        <v>600</v>
      </c>
      <c r="I73" s="96">
        <v>1</v>
      </c>
      <c r="J73" s="109">
        <v>526</v>
      </c>
      <c r="K73" s="100">
        <v>1126</v>
      </c>
      <c r="L73" s="27"/>
      <c r="M73" s="51"/>
      <c r="N73" s="88"/>
      <c r="O73" s="66"/>
    </row>
    <row r="74" spans="1:15" s="35" customFormat="1" ht="15" x14ac:dyDescent="0.25">
      <c r="A74" s="116">
        <v>67</v>
      </c>
      <c r="B74" s="111" t="s">
        <v>205</v>
      </c>
      <c r="C74" s="111" t="s">
        <v>278</v>
      </c>
      <c r="D74" s="78"/>
      <c r="E74" s="132"/>
      <c r="F74" s="134"/>
      <c r="G74" s="96">
        <v>2</v>
      </c>
      <c r="H74" s="108">
        <v>1200</v>
      </c>
      <c r="I74" s="96">
        <v>1</v>
      </c>
      <c r="J74" s="109">
        <v>1054</v>
      </c>
      <c r="K74" s="100">
        <v>2254</v>
      </c>
      <c r="L74" s="27"/>
      <c r="M74" s="51"/>
      <c r="N74" s="88"/>
      <c r="O74" s="66"/>
    </row>
    <row r="75" spans="1:15" s="35" customFormat="1" ht="15" x14ac:dyDescent="0.25">
      <c r="A75" s="116">
        <v>68</v>
      </c>
      <c r="B75" s="111" t="s">
        <v>206</v>
      </c>
      <c r="C75" s="111" t="s">
        <v>279</v>
      </c>
      <c r="D75" s="78"/>
      <c r="E75" s="132"/>
      <c r="F75" s="134"/>
      <c r="G75" s="96">
        <v>2</v>
      </c>
      <c r="H75" s="108">
        <v>1050</v>
      </c>
      <c r="I75" s="96">
        <v>1</v>
      </c>
      <c r="J75" s="109">
        <v>922</v>
      </c>
      <c r="K75" s="100">
        <v>1972</v>
      </c>
      <c r="L75" s="27"/>
      <c r="M75" s="51"/>
      <c r="N75" s="88"/>
      <c r="O75" s="66"/>
    </row>
    <row r="76" spans="1:15" s="35" customFormat="1" ht="15" x14ac:dyDescent="0.25">
      <c r="A76" s="116">
        <v>69</v>
      </c>
      <c r="B76" s="111" t="s">
        <v>207</v>
      </c>
      <c r="C76" s="111" t="s">
        <v>280</v>
      </c>
      <c r="D76" s="78"/>
      <c r="E76" s="132"/>
      <c r="F76" s="134"/>
      <c r="G76" s="96">
        <v>2</v>
      </c>
      <c r="H76" s="108">
        <v>650</v>
      </c>
      <c r="I76" s="96">
        <v>1</v>
      </c>
      <c r="J76" s="109">
        <v>569</v>
      </c>
      <c r="K76" s="100">
        <v>1219</v>
      </c>
      <c r="L76" s="27"/>
      <c r="M76" s="51"/>
      <c r="N76" s="88"/>
      <c r="O76" s="66"/>
    </row>
    <row r="77" spans="1:15" s="35" customFormat="1" ht="15" x14ac:dyDescent="0.25">
      <c r="A77" s="116">
        <v>70</v>
      </c>
      <c r="B77" s="111" t="s">
        <v>208</v>
      </c>
      <c r="C77" s="111" t="s">
        <v>281</v>
      </c>
      <c r="D77" s="78"/>
      <c r="E77" s="132"/>
      <c r="F77" s="134"/>
      <c r="G77" s="96">
        <v>2</v>
      </c>
      <c r="H77" s="108">
        <v>20000</v>
      </c>
      <c r="I77" s="96">
        <v>1</v>
      </c>
      <c r="J77" s="109">
        <v>17603</v>
      </c>
      <c r="K77" s="100">
        <v>37603</v>
      </c>
      <c r="L77" s="27"/>
      <c r="M77" s="51"/>
      <c r="N77" s="88"/>
      <c r="O77" s="66"/>
    </row>
    <row r="78" spans="1:15" s="35" customFormat="1" ht="15" x14ac:dyDescent="0.25">
      <c r="A78" s="116">
        <v>71</v>
      </c>
      <c r="B78" s="111" t="s">
        <v>209</v>
      </c>
      <c r="C78" s="111" t="s">
        <v>282</v>
      </c>
      <c r="D78" s="78"/>
      <c r="E78" s="132"/>
      <c r="F78" s="134"/>
      <c r="G78" s="96">
        <v>2</v>
      </c>
      <c r="H78" s="108">
        <v>3500</v>
      </c>
      <c r="I78" s="96">
        <v>1</v>
      </c>
      <c r="J78" s="109">
        <v>3079</v>
      </c>
      <c r="K78" s="100">
        <v>6579</v>
      </c>
      <c r="L78" s="27"/>
      <c r="M78" s="51"/>
      <c r="N78" s="88"/>
      <c r="O78" s="66"/>
    </row>
    <row r="79" spans="1:15" s="35" customFormat="1" ht="15" x14ac:dyDescent="0.25">
      <c r="A79" s="116">
        <v>72</v>
      </c>
      <c r="B79" s="111" t="s">
        <v>210</v>
      </c>
      <c r="C79" s="111" t="s">
        <v>283</v>
      </c>
      <c r="D79" s="78"/>
      <c r="E79" s="132"/>
      <c r="F79" s="134"/>
      <c r="G79" s="96">
        <v>2</v>
      </c>
      <c r="H79" s="108">
        <v>1950</v>
      </c>
      <c r="I79" s="96">
        <v>1</v>
      </c>
      <c r="J79" s="109">
        <v>1713</v>
      </c>
      <c r="K79" s="100">
        <v>3663</v>
      </c>
      <c r="L79" s="27"/>
      <c r="M79" s="51"/>
      <c r="N79" s="88"/>
      <c r="O79" s="66"/>
    </row>
    <row r="80" spans="1:15" s="35" customFormat="1" ht="15" x14ac:dyDescent="0.25">
      <c r="A80" s="116">
        <v>73</v>
      </c>
      <c r="B80" s="111" t="s">
        <v>211</v>
      </c>
      <c r="C80" s="111" t="s">
        <v>284</v>
      </c>
      <c r="D80" s="78"/>
      <c r="E80" s="133"/>
      <c r="F80" s="134"/>
      <c r="G80" s="96">
        <v>2</v>
      </c>
      <c r="H80" s="108">
        <v>1150</v>
      </c>
      <c r="I80" s="96">
        <v>1</v>
      </c>
      <c r="J80" s="109">
        <v>1010</v>
      </c>
      <c r="K80" s="100">
        <v>2160</v>
      </c>
      <c r="L80" s="27"/>
      <c r="M80" s="51"/>
      <c r="N80" s="88"/>
      <c r="O80" s="66"/>
    </row>
    <row r="81" spans="1:15" s="26" customFormat="1" ht="15" hidden="1" x14ac:dyDescent="0.25">
      <c r="A81" s="116"/>
      <c r="B81" s="129" t="s">
        <v>131</v>
      </c>
      <c r="C81" s="130"/>
      <c r="D81" s="130"/>
      <c r="E81" s="130"/>
      <c r="F81" s="130"/>
      <c r="G81" s="97"/>
      <c r="H81" s="97">
        <f>SUM(H8:H80)</f>
        <v>333825</v>
      </c>
      <c r="I81" s="97"/>
      <c r="J81" s="97">
        <f>SUM(J8:J80)</f>
        <v>293664</v>
      </c>
      <c r="K81" s="97">
        <f>SUM(K8:K80)</f>
        <v>627489</v>
      </c>
      <c r="L81" s="27"/>
      <c r="M81" s="51"/>
      <c r="N81" s="52" t="e">
        <f>SUM(N8:N80)</f>
        <v>#REF!</v>
      </c>
      <c r="O81" s="88">
        <f>SUM(O8:O80)</f>
        <v>274358</v>
      </c>
    </row>
    <row r="82" spans="1:15" s="91" customFormat="1" ht="15" hidden="1" x14ac:dyDescent="0.25">
      <c r="A82" s="136" t="s">
        <v>298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90" t="s">
        <v>83</v>
      </c>
      <c r="M82" s="91" t="s">
        <v>91</v>
      </c>
      <c r="N82" s="92" t="s">
        <v>89</v>
      </c>
    </row>
    <row r="83" spans="1:15" s="111" customFormat="1" ht="19.5" customHeight="1" x14ac:dyDescent="0.2">
      <c r="A83" s="116">
        <v>74</v>
      </c>
      <c r="B83" s="111" t="s">
        <v>287</v>
      </c>
      <c r="C83" s="111" t="s">
        <v>288</v>
      </c>
      <c r="D83" s="111" t="s">
        <v>289</v>
      </c>
      <c r="F83" s="111" t="s">
        <v>130</v>
      </c>
      <c r="G83" s="96" t="s">
        <v>292</v>
      </c>
      <c r="H83" s="108">
        <v>4200</v>
      </c>
      <c r="I83" s="96">
        <v>1</v>
      </c>
      <c r="J83" s="108">
        <v>3694</v>
      </c>
      <c r="K83" s="108">
        <v>7894</v>
      </c>
    </row>
    <row r="84" spans="1:15" s="91" customFormat="1" ht="15" x14ac:dyDescent="0.25">
      <c r="A84" s="115"/>
      <c r="B84" s="137" t="s">
        <v>291</v>
      </c>
      <c r="C84" s="137"/>
      <c r="D84" s="137"/>
      <c r="E84" s="137"/>
      <c r="F84" s="137"/>
      <c r="G84" s="115"/>
      <c r="H84" s="114">
        <f>+H83+H81</f>
        <v>338025</v>
      </c>
      <c r="I84" s="114"/>
      <c r="J84" s="114">
        <f t="shared" ref="J84:K84" si="1">+J83+J81</f>
        <v>297358</v>
      </c>
      <c r="K84" s="114">
        <f t="shared" si="1"/>
        <v>635383</v>
      </c>
      <c r="L84" s="90"/>
      <c r="N84" s="92"/>
    </row>
    <row r="85" spans="1:15" s="91" customFormat="1" ht="15" x14ac:dyDescent="0.25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90"/>
      <c r="N85" s="92"/>
    </row>
    <row r="86" spans="1:15" x14ac:dyDescent="0.25">
      <c r="L86" s="13"/>
    </row>
  </sheetData>
  <mergeCells count="16">
    <mergeCell ref="A85:K85"/>
    <mergeCell ref="G4:K5"/>
    <mergeCell ref="A6:K6"/>
    <mergeCell ref="E8:E80"/>
    <mergeCell ref="F8:F80"/>
    <mergeCell ref="B81:F81"/>
    <mergeCell ref="A82:K82"/>
    <mergeCell ref="B84:F84"/>
    <mergeCell ref="A1:K1"/>
    <mergeCell ref="A2:K2"/>
    <mergeCell ref="A4:A5"/>
    <mergeCell ref="B4:B5"/>
    <mergeCell ref="C4:C5"/>
    <mergeCell ref="D4:D5"/>
    <mergeCell ref="E4:E5"/>
    <mergeCell ref="F4:F5"/>
  </mergeCells>
  <printOptions horizontalCentered="1"/>
  <pageMargins left="0.56496062999999996" right="0.31496062992126" top="0.66929133858267698" bottom="0.55118110236220497" header="0.47244094488188998" footer="0.39370078740157499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12"/>
  <sheetViews>
    <sheetView view="pageBreakPreview" topLeftCell="A25" zoomScaleNormal="100" zoomScaleSheetLayoutView="100" workbookViewId="0">
      <selection activeCell="B2" sqref="B2:L2"/>
    </sheetView>
  </sheetViews>
  <sheetFormatPr defaultRowHeight="15.75" x14ac:dyDescent="0.25"/>
  <cols>
    <col min="1" max="1" width="4.5703125" style="8" customWidth="1"/>
    <col min="2" max="2" width="22" style="7" customWidth="1"/>
    <col min="3" max="3" width="14.28515625" style="7" customWidth="1"/>
    <col min="4" max="4" width="22.7109375" style="56" customWidth="1"/>
    <col min="5" max="5" width="9.140625" style="7" customWidth="1"/>
    <col min="6" max="6" width="10.28515625" style="7" customWidth="1"/>
    <col min="7" max="7" width="9.140625" style="7" customWidth="1"/>
    <col min="8" max="8" width="11.5703125" style="7" customWidth="1"/>
    <col min="9" max="9" width="9.28515625" style="7" customWidth="1"/>
    <col min="10" max="10" width="8.85546875" style="7" hidden="1" customWidth="1"/>
    <col min="11" max="11" width="16.7109375" style="7" hidden="1" customWidth="1"/>
    <col min="12" max="12" width="13.42578125" style="54" hidden="1" customWidth="1"/>
    <col min="13" max="13" width="18" style="7" customWidth="1"/>
    <col min="14" max="14" width="12.7109375" style="7" bestFit="1" customWidth="1"/>
    <col min="15" max="15" width="14.5703125" style="7" bestFit="1" customWidth="1"/>
    <col min="16" max="17" width="12.7109375" style="7" bestFit="1" customWidth="1"/>
    <col min="18" max="16384" width="9.140625" style="7"/>
  </cols>
  <sheetData>
    <row r="1" spans="1:15" ht="24.75" customHeight="1" x14ac:dyDescent="0.25">
      <c r="A1" s="152" t="s">
        <v>133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5" ht="15" customHeight="1" x14ac:dyDescent="0.25">
      <c r="B2" s="118" t="s">
        <v>293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5" ht="15.75" customHeight="1" thickBot="1" x14ac:dyDescent="0.3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5" ht="36.75" customHeight="1" x14ac:dyDescent="0.25">
      <c r="A4" s="125" t="s">
        <v>2</v>
      </c>
      <c r="B4" s="120" t="s">
        <v>3</v>
      </c>
      <c r="C4" s="158" t="s">
        <v>135</v>
      </c>
      <c r="D4" s="127" t="s">
        <v>137</v>
      </c>
      <c r="E4" s="146" t="s">
        <v>125</v>
      </c>
      <c r="F4" s="147"/>
      <c r="G4" s="147"/>
      <c r="H4" s="147"/>
      <c r="I4" s="148"/>
      <c r="J4" s="154" t="s">
        <v>10</v>
      </c>
      <c r="K4" s="154" t="s">
        <v>7</v>
      </c>
      <c r="L4" s="156" t="s">
        <v>11</v>
      </c>
    </row>
    <row r="5" spans="1:15" s="4" customFormat="1" ht="44.25" customHeight="1" x14ac:dyDescent="0.2">
      <c r="A5" s="126"/>
      <c r="B5" s="121"/>
      <c r="C5" s="159"/>
      <c r="D5" s="128"/>
      <c r="E5" s="1" t="s">
        <v>128</v>
      </c>
      <c r="F5" s="1" t="s">
        <v>126</v>
      </c>
      <c r="G5" s="1" t="s">
        <v>128</v>
      </c>
      <c r="H5" s="1" t="s">
        <v>126</v>
      </c>
      <c r="I5" s="2" t="s">
        <v>127</v>
      </c>
      <c r="J5" s="155"/>
      <c r="K5" s="155"/>
      <c r="L5" s="157"/>
    </row>
    <row r="6" spans="1:15" s="24" customFormat="1" ht="15" hidden="1" customHeight="1" x14ac:dyDescent="0.2">
      <c r="A6" s="119" t="s">
        <v>8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5" s="24" customFormat="1" ht="15" hidden="1" customHeight="1" x14ac:dyDescent="0.25">
      <c r="A7" s="119" t="s">
        <v>17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42" t="s">
        <v>83</v>
      </c>
      <c r="N7" s="24" t="s">
        <v>91</v>
      </c>
      <c r="O7" s="47" t="s">
        <v>89</v>
      </c>
    </row>
    <row r="8" spans="1:15" s="26" customFormat="1" ht="28.5" hidden="1" customHeight="1" x14ac:dyDescent="0.25">
      <c r="A8" s="12">
        <v>1</v>
      </c>
      <c r="B8" s="76" t="s">
        <v>109</v>
      </c>
      <c r="C8" s="77" t="s">
        <v>110</v>
      </c>
      <c r="D8" s="160" t="s">
        <v>129</v>
      </c>
      <c r="E8" s="44">
        <v>8</v>
      </c>
      <c r="F8" s="80">
        <v>3900</v>
      </c>
      <c r="G8" s="44">
        <v>1</v>
      </c>
      <c r="H8" s="80">
        <v>2210</v>
      </c>
      <c r="I8" s="44">
        <f t="shared" ref="I8:I15" si="0">F8+H8</f>
        <v>6110</v>
      </c>
      <c r="J8" s="64">
        <v>27600</v>
      </c>
      <c r="K8" s="71">
        <f>I8*J8</f>
        <v>168636000</v>
      </c>
      <c r="L8" s="66">
        <v>168636</v>
      </c>
      <c r="M8" s="27" t="b">
        <f>IF(I8=VPB!I7,TRUE,FALSE)</f>
        <v>0</v>
      </c>
      <c r="N8" s="51">
        <f>K8*0.1%</f>
        <v>168636</v>
      </c>
      <c r="O8" s="52">
        <f>ROUND(N8,0)</f>
        <v>168636</v>
      </c>
    </row>
    <row r="9" spans="1:15" s="26" customFormat="1" ht="28.5" hidden="1" customHeight="1" x14ac:dyDescent="0.25">
      <c r="A9" s="12">
        <v>2</v>
      </c>
      <c r="B9" s="76" t="s">
        <v>111</v>
      </c>
      <c r="C9" s="77" t="s">
        <v>112</v>
      </c>
      <c r="D9" s="161"/>
      <c r="E9" s="44">
        <v>8</v>
      </c>
      <c r="F9" s="80">
        <v>1400</v>
      </c>
      <c r="G9" s="44">
        <v>1</v>
      </c>
      <c r="H9" s="80">
        <v>792</v>
      </c>
      <c r="I9" s="44">
        <f t="shared" si="0"/>
        <v>2192</v>
      </c>
      <c r="J9" s="64">
        <v>27600</v>
      </c>
      <c r="K9" s="71">
        <f t="shared" ref="K9:K15" si="1">I9*J9</f>
        <v>60499200</v>
      </c>
      <c r="L9" s="66">
        <v>60499</v>
      </c>
      <c r="M9" s="27"/>
      <c r="N9" s="51"/>
      <c r="O9" s="52"/>
    </row>
    <row r="10" spans="1:15" s="26" customFormat="1" ht="28.5" hidden="1" customHeight="1" x14ac:dyDescent="0.25">
      <c r="A10" s="12">
        <v>3</v>
      </c>
      <c r="B10" s="77" t="s">
        <v>113</v>
      </c>
      <c r="C10" s="77" t="s">
        <v>114</v>
      </c>
      <c r="D10" s="161"/>
      <c r="E10" s="44">
        <v>8</v>
      </c>
      <c r="F10" s="80">
        <v>2100</v>
      </c>
      <c r="G10" s="44">
        <v>1</v>
      </c>
      <c r="H10" s="80">
        <v>1189</v>
      </c>
      <c r="I10" s="44">
        <f t="shared" si="0"/>
        <v>3289</v>
      </c>
      <c r="J10" s="64">
        <v>27600</v>
      </c>
      <c r="K10" s="71">
        <f t="shared" si="1"/>
        <v>90776400</v>
      </c>
      <c r="L10" s="66">
        <v>90776</v>
      </c>
      <c r="M10" s="27"/>
      <c r="N10" s="51"/>
      <c r="O10" s="52"/>
    </row>
    <row r="11" spans="1:15" s="26" customFormat="1" ht="28.5" hidden="1" customHeight="1" x14ac:dyDescent="0.25">
      <c r="A11" s="12">
        <v>4</v>
      </c>
      <c r="B11" s="78" t="s">
        <v>115</v>
      </c>
      <c r="C11" s="78" t="s">
        <v>116</v>
      </c>
      <c r="D11" s="161"/>
      <c r="E11" s="44">
        <v>8</v>
      </c>
      <c r="F11" s="81">
        <v>5200</v>
      </c>
      <c r="G11" s="44">
        <v>1</v>
      </c>
      <c r="H11" s="80">
        <v>2947</v>
      </c>
      <c r="I11" s="44">
        <f t="shared" si="0"/>
        <v>8147</v>
      </c>
      <c r="J11" s="64">
        <v>27600</v>
      </c>
      <c r="K11" s="71">
        <f t="shared" si="1"/>
        <v>224857200</v>
      </c>
      <c r="L11" s="66">
        <v>224857</v>
      </c>
      <c r="M11" s="27"/>
      <c r="N11" s="51"/>
      <c r="O11" s="52"/>
    </row>
    <row r="12" spans="1:15" s="26" customFormat="1" ht="28.5" hidden="1" customHeight="1" x14ac:dyDescent="0.25">
      <c r="A12" s="12">
        <v>5</v>
      </c>
      <c r="B12" s="78" t="s">
        <v>117</v>
      </c>
      <c r="C12" s="78" t="s">
        <v>118</v>
      </c>
      <c r="D12" s="161"/>
      <c r="E12" s="44">
        <v>8</v>
      </c>
      <c r="F12" s="81">
        <v>1100</v>
      </c>
      <c r="G12" s="44">
        <v>1</v>
      </c>
      <c r="H12" s="80">
        <v>622</v>
      </c>
      <c r="I12" s="44">
        <f t="shared" si="0"/>
        <v>1722</v>
      </c>
      <c r="J12" s="64">
        <v>27600</v>
      </c>
      <c r="K12" s="71">
        <f t="shared" si="1"/>
        <v>47527200</v>
      </c>
      <c r="L12" s="66">
        <v>47527</v>
      </c>
      <c r="M12" s="27"/>
      <c r="N12" s="51"/>
      <c r="O12" s="52"/>
    </row>
    <row r="13" spans="1:15" s="26" customFormat="1" ht="28.5" hidden="1" customHeight="1" x14ac:dyDescent="0.25">
      <c r="A13" s="12">
        <v>6</v>
      </c>
      <c r="B13" s="78" t="s">
        <v>119</v>
      </c>
      <c r="C13" s="78" t="s">
        <v>120</v>
      </c>
      <c r="D13" s="161"/>
      <c r="E13" s="44">
        <v>8</v>
      </c>
      <c r="F13" s="81">
        <v>7600</v>
      </c>
      <c r="G13" s="44">
        <v>1</v>
      </c>
      <c r="H13" s="80">
        <v>4307</v>
      </c>
      <c r="I13" s="44">
        <f t="shared" si="0"/>
        <v>11907</v>
      </c>
      <c r="J13" s="64">
        <v>27600</v>
      </c>
      <c r="K13" s="71">
        <f t="shared" si="1"/>
        <v>328633200</v>
      </c>
      <c r="L13" s="66">
        <v>328633</v>
      </c>
      <c r="M13" s="27"/>
      <c r="N13" s="51"/>
      <c r="O13" s="52"/>
    </row>
    <row r="14" spans="1:15" s="26" customFormat="1" ht="28.5" hidden="1" customHeight="1" x14ac:dyDescent="0.25">
      <c r="A14" s="12">
        <v>7</v>
      </c>
      <c r="B14" s="79" t="s">
        <v>121</v>
      </c>
      <c r="C14" s="79" t="s">
        <v>122</v>
      </c>
      <c r="D14" s="161"/>
      <c r="E14" s="44">
        <v>8</v>
      </c>
      <c r="F14" s="81">
        <v>3800</v>
      </c>
      <c r="G14" s="44">
        <v>1</v>
      </c>
      <c r="H14" s="80">
        <v>2153</v>
      </c>
      <c r="I14" s="44">
        <f t="shared" si="0"/>
        <v>5953</v>
      </c>
      <c r="J14" s="64">
        <v>27600</v>
      </c>
      <c r="K14" s="71">
        <f t="shared" si="1"/>
        <v>164302800</v>
      </c>
      <c r="L14" s="66">
        <v>164303</v>
      </c>
      <c r="M14" s="27"/>
      <c r="N14" s="51"/>
      <c r="O14" s="52"/>
    </row>
    <row r="15" spans="1:15" s="26" customFormat="1" ht="28.5" hidden="1" customHeight="1" x14ac:dyDescent="0.25">
      <c r="A15" s="12">
        <v>8</v>
      </c>
      <c r="B15" s="78" t="s">
        <v>123</v>
      </c>
      <c r="C15" s="78" t="s">
        <v>124</v>
      </c>
      <c r="D15" s="162"/>
      <c r="E15" s="44">
        <v>8</v>
      </c>
      <c r="F15" s="81">
        <v>4200</v>
      </c>
      <c r="G15" s="44">
        <v>1</v>
      </c>
      <c r="H15" s="80">
        <v>2379</v>
      </c>
      <c r="I15" s="44">
        <f t="shared" si="0"/>
        <v>6579</v>
      </c>
      <c r="J15" s="64">
        <v>27600</v>
      </c>
      <c r="K15" s="71">
        <f t="shared" si="1"/>
        <v>181580400</v>
      </c>
      <c r="L15" s="66">
        <v>181580</v>
      </c>
      <c r="M15" s="27"/>
      <c r="N15" s="51"/>
      <c r="O15" s="52"/>
    </row>
    <row r="16" spans="1:15" s="24" customFormat="1" ht="15" hidden="1" customHeight="1" x14ac:dyDescent="0.25">
      <c r="A16" s="20"/>
      <c r="B16" s="140" t="s">
        <v>24</v>
      </c>
      <c r="C16" s="141"/>
      <c r="D16" s="141"/>
      <c r="E16" s="142"/>
      <c r="F16" s="83">
        <f>SUM(F8:F15)</f>
        <v>29300</v>
      </c>
      <c r="G16" s="20"/>
      <c r="H16" s="82">
        <f>SUM(H8:H15)</f>
        <v>16599</v>
      </c>
      <c r="I16" s="59">
        <f>SUM(I8:I15)</f>
        <v>45899</v>
      </c>
      <c r="J16" s="20"/>
      <c r="K16" s="72">
        <f>SUM(K8:K15)</f>
        <v>1266812400</v>
      </c>
      <c r="L16" s="68">
        <f>SUM(L8:L15)</f>
        <v>1266811</v>
      </c>
      <c r="M16" s="27" t="b">
        <f>IF(I16=VPB!I8,TRUE,FALSE)</f>
        <v>0</v>
      </c>
      <c r="N16" s="51">
        <f t="shared" ref="N16:N96" si="2">K16*0.1%</f>
        <v>1266812.4000000001</v>
      </c>
      <c r="O16" s="52">
        <f t="shared" ref="O16:O94" si="3">ROUND(N16,0)</f>
        <v>1266812</v>
      </c>
    </row>
    <row r="17" spans="1:15" s="24" customFormat="1" ht="12.75" hidden="1" customHeight="1" x14ac:dyDescent="0.25">
      <c r="A17" s="20"/>
      <c r="B17" s="143" t="s">
        <v>96</v>
      </c>
      <c r="C17" s="143"/>
      <c r="D17" s="143"/>
      <c r="E17" s="143"/>
      <c r="F17" s="143"/>
      <c r="G17" s="143"/>
      <c r="H17" s="75"/>
      <c r="I17" s="23"/>
      <c r="J17" s="20"/>
      <c r="K17" s="73"/>
      <c r="L17" s="68">
        <f>L16*2</f>
        <v>2533622</v>
      </c>
      <c r="M17" s="27"/>
      <c r="N17" s="51"/>
      <c r="O17" s="52"/>
    </row>
    <row r="18" spans="1:15" s="24" customFormat="1" ht="18.75" hidden="1" customHeight="1" x14ac:dyDescent="0.25">
      <c r="A18" s="119" t="s">
        <v>55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27"/>
      <c r="N18" s="51">
        <f t="shared" si="2"/>
        <v>0</v>
      </c>
      <c r="O18" s="52">
        <f t="shared" si="3"/>
        <v>0</v>
      </c>
    </row>
    <row r="19" spans="1:15" s="24" customFormat="1" ht="18" customHeight="1" x14ac:dyDescent="0.25">
      <c r="A19" s="149" t="s">
        <v>134</v>
      </c>
      <c r="B19" s="150"/>
      <c r="C19" s="150"/>
      <c r="D19" s="150"/>
      <c r="E19" s="150"/>
      <c r="F19" s="150"/>
      <c r="G19" s="150"/>
      <c r="H19" s="150"/>
      <c r="I19" s="151"/>
      <c r="J19" s="93"/>
      <c r="K19" s="93"/>
      <c r="L19" s="93"/>
      <c r="M19" s="27"/>
      <c r="N19" s="51">
        <f t="shared" si="2"/>
        <v>0</v>
      </c>
      <c r="O19" s="52">
        <f t="shared" si="3"/>
        <v>0</v>
      </c>
    </row>
    <row r="20" spans="1:15" s="103" customFormat="1" ht="24" customHeight="1" x14ac:dyDescent="0.25">
      <c r="A20" s="110">
        <v>1</v>
      </c>
      <c r="B20" s="111" t="s">
        <v>139</v>
      </c>
      <c r="C20" s="111" t="s">
        <v>212</v>
      </c>
      <c r="D20" s="144" t="s">
        <v>136</v>
      </c>
      <c r="E20" s="96">
        <v>2</v>
      </c>
      <c r="F20" s="108">
        <v>6525</v>
      </c>
      <c r="G20" s="96">
        <v>1</v>
      </c>
      <c r="H20" s="109">
        <v>5741</v>
      </c>
      <c r="I20" s="100">
        <v>12266</v>
      </c>
      <c r="J20" s="64">
        <v>27600</v>
      </c>
      <c r="K20" s="101">
        <f>I20*J20</f>
        <v>338541600</v>
      </c>
      <c r="L20" s="104">
        <v>272384</v>
      </c>
      <c r="M20" s="27" t="b">
        <f>IF(I20=VPB!I19,TRUE,FALSE)</f>
        <v>0</v>
      </c>
      <c r="N20" s="105">
        <f t="shared" si="2"/>
        <v>338541.60000000003</v>
      </c>
      <c r="O20" s="102">
        <f t="shared" si="3"/>
        <v>338542</v>
      </c>
    </row>
    <row r="21" spans="1:15" s="103" customFormat="1" ht="24" customHeight="1" x14ac:dyDescent="0.25">
      <c r="A21" s="110">
        <v>2</v>
      </c>
      <c r="B21" s="111" t="s">
        <v>140</v>
      </c>
      <c r="C21" s="111" t="s">
        <v>213</v>
      </c>
      <c r="D21" s="145"/>
      <c r="E21" s="96">
        <v>2</v>
      </c>
      <c r="F21" s="108">
        <v>3800</v>
      </c>
      <c r="G21" s="96">
        <v>1</v>
      </c>
      <c r="H21" s="109">
        <v>3343</v>
      </c>
      <c r="I21" s="100">
        <v>7143</v>
      </c>
      <c r="J21" s="64"/>
      <c r="K21" s="101"/>
      <c r="L21" s="104"/>
      <c r="M21" s="27"/>
      <c r="N21" s="105"/>
      <c r="O21" s="102"/>
    </row>
    <row r="22" spans="1:15" s="103" customFormat="1" ht="24" customHeight="1" x14ac:dyDescent="0.25">
      <c r="A22" s="110">
        <v>3</v>
      </c>
      <c r="B22" s="111" t="s">
        <v>141</v>
      </c>
      <c r="C22" s="111" t="s">
        <v>214</v>
      </c>
      <c r="D22" s="145"/>
      <c r="E22" s="96">
        <v>2</v>
      </c>
      <c r="F22" s="108">
        <v>2800</v>
      </c>
      <c r="G22" s="96">
        <v>1</v>
      </c>
      <c r="H22" s="109">
        <v>2463</v>
      </c>
      <c r="I22" s="100">
        <v>5263</v>
      </c>
      <c r="J22" s="64"/>
      <c r="K22" s="101"/>
      <c r="L22" s="104"/>
      <c r="M22" s="27"/>
      <c r="N22" s="105"/>
      <c r="O22" s="102"/>
    </row>
    <row r="23" spans="1:15" s="103" customFormat="1" ht="24" customHeight="1" x14ac:dyDescent="0.25">
      <c r="A23" s="110">
        <v>4</v>
      </c>
      <c r="B23" s="111" t="s">
        <v>142</v>
      </c>
      <c r="C23" s="111" t="s">
        <v>215</v>
      </c>
      <c r="D23" s="145"/>
      <c r="E23" s="96">
        <v>2</v>
      </c>
      <c r="F23" s="108">
        <v>2600</v>
      </c>
      <c r="G23" s="96">
        <v>1</v>
      </c>
      <c r="H23" s="109">
        <v>2286</v>
      </c>
      <c r="I23" s="100">
        <v>4886</v>
      </c>
      <c r="J23" s="64"/>
      <c r="K23" s="101"/>
      <c r="L23" s="104"/>
      <c r="M23" s="27"/>
      <c r="N23" s="105"/>
      <c r="O23" s="102"/>
    </row>
    <row r="24" spans="1:15" s="103" customFormat="1" ht="24" customHeight="1" x14ac:dyDescent="0.25">
      <c r="A24" s="110">
        <v>5</v>
      </c>
      <c r="B24" s="111" t="s">
        <v>143</v>
      </c>
      <c r="C24" s="111" t="s">
        <v>216</v>
      </c>
      <c r="D24" s="145"/>
      <c r="E24" s="96">
        <v>2</v>
      </c>
      <c r="F24" s="108">
        <v>1050</v>
      </c>
      <c r="G24" s="96">
        <v>1</v>
      </c>
      <c r="H24" s="109">
        <v>922</v>
      </c>
      <c r="I24" s="100">
        <v>1972</v>
      </c>
      <c r="J24" s="64"/>
      <c r="K24" s="101"/>
      <c r="L24" s="104"/>
      <c r="M24" s="27"/>
      <c r="N24" s="105"/>
      <c r="O24" s="102"/>
    </row>
    <row r="25" spans="1:15" s="103" customFormat="1" ht="24" customHeight="1" x14ac:dyDescent="0.25">
      <c r="A25" s="110">
        <v>6</v>
      </c>
      <c r="B25" s="111" t="s">
        <v>144</v>
      </c>
      <c r="C25" s="111" t="s">
        <v>217</v>
      </c>
      <c r="D25" s="145"/>
      <c r="E25" s="96">
        <v>2</v>
      </c>
      <c r="F25" s="108">
        <v>2600</v>
      </c>
      <c r="G25" s="96">
        <v>1</v>
      </c>
      <c r="H25" s="109">
        <v>2286</v>
      </c>
      <c r="I25" s="100">
        <v>4886</v>
      </c>
      <c r="J25" s="64"/>
      <c r="K25" s="101"/>
      <c r="L25" s="104"/>
      <c r="M25" s="27"/>
      <c r="N25" s="105"/>
      <c r="O25" s="102"/>
    </row>
    <row r="26" spans="1:15" s="103" customFormat="1" ht="24" customHeight="1" x14ac:dyDescent="0.25">
      <c r="A26" s="110">
        <v>7</v>
      </c>
      <c r="B26" s="111" t="s">
        <v>145</v>
      </c>
      <c r="C26" s="111" t="s">
        <v>218</v>
      </c>
      <c r="D26" s="145"/>
      <c r="E26" s="96">
        <v>2</v>
      </c>
      <c r="F26" s="108">
        <v>14250</v>
      </c>
      <c r="G26" s="96">
        <v>1</v>
      </c>
      <c r="H26" s="109">
        <v>12541</v>
      </c>
      <c r="I26" s="100">
        <v>26791</v>
      </c>
      <c r="J26" s="64"/>
      <c r="K26" s="101"/>
      <c r="L26" s="104"/>
      <c r="M26" s="27"/>
      <c r="N26" s="105"/>
      <c r="O26" s="102"/>
    </row>
    <row r="27" spans="1:15" s="103" customFormat="1" ht="24" customHeight="1" x14ac:dyDescent="0.25">
      <c r="A27" s="110">
        <v>8</v>
      </c>
      <c r="B27" s="111" t="s">
        <v>146</v>
      </c>
      <c r="C27" s="111" t="s">
        <v>219</v>
      </c>
      <c r="D27" s="145"/>
      <c r="E27" s="96">
        <v>2</v>
      </c>
      <c r="F27" s="108">
        <v>975</v>
      </c>
      <c r="G27" s="96">
        <v>1</v>
      </c>
      <c r="H27" s="109">
        <v>856</v>
      </c>
      <c r="I27" s="100">
        <v>1831</v>
      </c>
      <c r="J27" s="64"/>
      <c r="K27" s="101"/>
      <c r="L27" s="104"/>
      <c r="M27" s="27"/>
      <c r="N27" s="105"/>
      <c r="O27" s="102"/>
    </row>
    <row r="28" spans="1:15" s="103" customFormat="1" ht="24" customHeight="1" x14ac:dyDescent="0.25">
      <c r="A28" s="110">
        <v>9</v>
      </c>
      <c r="B28" s="111" t="s">
        <v>147</v>
      </c>
      <c r="C28" s="111" t="s">
        <v>220</v>
      </c>
      <c r="D28" s="145"/>
      <c r="E28" s="96">
        <v>2</v>
      </c>
      <c r="F28" s="108">
        <v>1575</v>
      </c>
      <c r="G28" s="96">
        <v>1</v>
      </c>
      <c r="H28" s="109">
        <v>1384</v>
      </c>
      <c r="I28" s="100">
        <v>2959</v>
      </c>
      <c r="J28" s="64"/>
      <c r="K28" s="101"/>
      <c r="L28" s="104"/>
      <c r="M28" s="27"/>
      <c r="N28" s="105"/>
      <c r="O28" s="102"/>
    </row>
    <row r="29" spans="1:15" s="103" customFormat="1" ht="24" customHeight="1" x14ac:dyDescent="0.25">
      <c r="A29" s="110">
        <v>10</v>
      </c>
      <c r="B29" s="111" t="s">
        <v>148</v>
      </c>
      <c r="C29" s="111" t="s">
        <v>221</v>
      </c>
      <c r="D29" s="145"/>
      <c r="E29" s="96">
        <v>2</v>
      </c>
      <c r="F29" s="108">
        <v>3900</v>
      </c>
      <c r="G29" s="96">
        <v>1</v>
      </c>
      <c r="H29" s="109">
        <v>3432</v>
      </c>
      <c r="I29" s="100">
        <v>7332</v>
      </c>
      <c r="J29" s="64"/>
      <c r="K29" s="101"/>
      <c r="L29" s="104"/>
      <c r="M29" s="27"/>
      <c r="N29" s="105"/>
      <c r="O29" s="102"/>
    </row>
    <row r="30" spans="1:15" s="103" customFormat="1" ht="24" customHeight="1" x14ac:dyDescent="0.25">
      <c r="A30" s="110">
        <v>11</v>
      </c>
      <c r="B30" s="111" t="s">
        <v>149</v>
      </c>
      <c r="C30" s="111" t="s">
        <v>222</v>
      </c>
      <c r="D30" s="145"/>
      <c r="E30" s="96">
        <v>2</v>
      </c>
      <c r="F30" s="108">
        <v>1725</v>
      </c>
      <c r="G30" s="96">
        <v>1</v>
      </c>
      <c r="H30" s="109">
        <v>1516</v>
      </c>
      <c r="I30" s="100">
        <v>3241</v>
      </c>
      <c r="J30" s="64"/>
      <c r="K30" s="101"/>
      <c r="L30" s="104"/>
      <c r="M30" s="27"/>
      <c r="N30" s="105"/>
      <c r="O30" s="102"/>
    </row>
    <row r="31" spans="1:15" s="103" customFormat="1" ht="24" customHeight="1" x14ac:dyDescent="0.25">
      <c r="A31" s="110">
        <v>12</v>
      </c>
      <c r="B31" s="111" t="s">
        <v>150</v>
      </c>
      <c r="C31" s="111" t="s">
        <v>223</v>
      </c>
      <c r="D31" s="145"/>
      <c r="E31" s="96">
        <v>2</v>
      </c>
      <c r="F31" s="108">
        <v>1050</v>
      </c>
      <c r="G31" s="96">
        <v>1</v>
      </c>
      <c r="H31" s="109">
        <v>922</v>
      </c>
      <c r="I31" s="100">
        <v>1972</v>
      </c>
      <c r="J31" s="64"/>
      <c r="K31" s="101"/>
      <c r="L31" s="104"/>
      <c r="M31" s="27"/>
      <c r="N31" s="105"/>
      <c r="O31" s="102"/>
    </row>
    <row r="32" spans="1:15" s="103" customFormat="1" ht="24" customHeight="1" x14ac:dyDescent="0.25">
      <c r="A32" s="110">
        <v>13</v>
      </c>
      <c r="B32" s="111" t="s">
        <v>151</v>
      </c>
      <c r="C32" s="111" t="s">
        <v>224</v>
      </c>
      <c r="D32" s="145"/>
      <c r="E32" s="96">
        <v>2</v>
      </c>
      <c r="F32" s="108">
        <v>1050</v>
      </c>
      <c r="G32" s="96">
        <v>1</v>
      </c>
      <c r="H32" s="109">
        <v>922</v>
      </c>
      <c r="I32" s="100">
        <v>1972</v>
      </c>
      <c r="J32" s="64"/>
      <c r="K32" s="101"/>
      <c r="L32" s="104"/>
      <c r="M32" s="27"/>
      <c r="N32" s="105"/>
      <c r="O32" s="102"/>
    </row>
    <row r="33" spans="1:15" s="103" customFormat="1" ht="24" customHeight="1" x14ac:dyDescent="0.25">
      <c r="A33" s="110">
        <v>14</v>
      </c>
      <c r="B33" s="111" t="s">
        <v>152</v>
      </c>
      <c r="C33" s="111" t="s">
        <v>225</v>
      </c>
      <c r="D33" s="145"/>
      <c r="E33" s="96">
        <v>2</v>
      </c>
      <c r="F33" s="108">
        <v>2725</v>
      </c>
      <c r="G33" s="96">
        <v>1</v>
      </c>
      <c r="H33" s="109">
        <v>2395</v>
      </c>
      <c r="I33" s="100">
        <v>5120</v>
      </c>
      <c r="J33" s="64"/>
      <c r="K33" s="101"/>
      <c r="L33" s="104"/>
      <c r="M33" s="27"/>
      <c r="N33" s="105"/>
      <c r="O33" s="102"/>
    </row>
    <row r="34" spans="1:15" s="103" customFormat="1" ht="24" customHeight="1" x14ac:dyDescent="0.25">
      <c r="A34" s="110">
        <v>15</v>
      </c>
      <c r="B34" s="111" t="s">
        <v>153</v>
      </c>
      <c r="C34" s="111" t="s">
        <v>226</v>
      </c>
      <c r="D34" s="145"/>
      <c r="E34" s="96">
        <v>2</v>
      </c>
      <c r="F34" s="108">
        <v>1200</v>
      </c>
      <c r="G34" s="96">
        <v>1</v>
      </c>
      <c r="H34" s="109">
        <v>1054</v>
      </c>
      <c r="I34" s="100">
        <v>2254</v>
      </c>
      <c r="J34" s="64"/>
      <c r="K34" s="101"/>
      <c r="L34" s="104"/>
      <c r="M34" s="27"/>
      <c r="N34" s="105"/>
      <c r="O34" s="102"/>
    </row>
    <row r="35" spans="1:15" s="103" customFormat="1" ht="24" customHeight="1" x14ac:dyDescent="0.25">
      <c r="A35" s="110">
        <v>16</v>
      </c>
      <c r="B35" s="111" t="s">
        <v>154</v>
      </c>
      <c r="C35" s="111" t="s">
        <v>227</v>
      </c>
      <c r="D35" s="145"/>
      <c r="E35" s="96">
        <v>2</v>
      </c>
      <c r="F35" s="108">
        <v>6525</v>
      </c>
      <c r="G35" s="96">
        <v>1</v>
      </c>
      <c r="H35" s="109">
        <v>5741</v>
      </c>
      <c r="I35" s="100">
        <v>12266</v>
      </c>
      <c r="J35" s="64"/>
      <c r="K35" s="101"/>
      <c r="L35" s="104"/>
      <c r="M35" s="27"/>
      <c r="N35" s="105"/>
      <c r="O35" s="102"/>
    </row>
    <row r="36" spans="1:15" s="103" customFormat="1" ht="24" customHeight="1" x14ac:dyDescent="0.25">
      <c r="A36" s="110">
        <v>17</v>
      </c>
      <c r="B36" s="111" t="s">
        <v>155</v>
      </c>
      <c r="C36" s="111" t="s">
        <v>228</v>
      </c>
      <c r="D36" s="145"/>
      <c r="E36" s="96">
        <v>2</v>
      </c>
      <c r="F36" s="108">
        <v>2925</v>
      </c>
      <c r="G36" s="96">
        <v>1</v>
      </c>
      <c r="H36" s="109">
        <v>2572</v>
      </c>
      <c r="I36" s="100">
        <v>5497</v>
      </c>
      <c r="J36" s="64"/>
      <c r="K36" s="101"/>
      <c r="L36" s="104"/>
      <c r="M36" s="27"/>
      <c r="N36" s="105"/>
      <c r="O36" s="102"/>
    </row>
    <row r="37" spans="1:15" s="103" customFormat="1" ht="24" customHeight="1" x14ac:dyDescent="0.25">
      <c r="A37" s="110">
        <v>18</v>
      </c>
      <c r="B37" s="111" t="s">
        <v>156</v>
      </c>
      <c r="C37" s="111" t="s">
        <v>229</v>
      </c>
      <c r="D37" s="145"/>
      <c r="E37" s="96">
        <v>2</v>
      </c>
      <c r="F37" s="108">
        <v>1575</v>
      </c>
      <c r="G37" s="96">
        <v>1</v>
      </c>
      <c r="H37" s="109">
        <v>1384</v>
      </c>
      <c r="I37" s="100">
        <v>2959</v>
      </c>
      <c r="J37" s="64"/>
      <c r="K37" s="101"/>
      <c r="L37" s="104"/>
      <c r="M37" s="27"/>
      <c r="N37" s="105"/>
      <c r="O37" s="102"/>
    </row>
    <row r="38" spans="1:15" s="103" customFormat="1" ht="24" customHeight="1" x14ac:dyDescent="0.25">
      <c r="A38" s="110">
        <v>19</v>
      </c>
      <c r="B38" s="111" t="s">
        <v>157</v>
      </c>
      <c r="C38" s="111" t="s">
        <v>230</v>
      </c>
      <c r="D38" s="145"/>
      <c r="E38" s="96">
        <v>2</v>
      </c>
      <c r="F38" s="108">
        <v>2925</v>
      </c>
      <c r="G38" s="96">
        <v>1</v>
      </c>
      <c r="H38" s="109">
        <v>2572</v>
      </c>
      <c r="I38" s="100">
        <v>5497</v>
      </c>
      <c r="J38" s="64"/>
      <c r="K38" s="101"/>
      <c r="L38" s="104"/>
      <c r="M38" s="27"/>
      <c r="N38" s="105"/>
      <c r="O38" s="102"/>
    </row>
    <row r="39" spans="1:15" s="103" customFormat="1" ht="24" customHeight="1" x14ac:dyDescent="0.25">
      <c r="A39" s="110">
        <v>20</v>
      </c>
      <c r="B39" s="111" t="s">
        <v>158</v>
      </c>
      <c r="C39" s="111" t="s">
        <v>231</v>
      </c>
      <c r="D39" s="145"/>
      <c r="E39" s="96">
        <v>2</v>
      </c>
      <c r="F39" s="108">
        <v>2850</v>
      </c>
      <c r="G39" s="96">
        <v>1</v>
      </c>
      <c r="H39" s="109">
        <v>2506</v>
      </c>
      <c r="I39" s="100">
        <v>5356</v>
      </c>
      <c r="J39" s="64"/>
      <c r="K39" s="101"/>
      <c r="L39" s="104"/>
      <c r="M39" s="27"/>
      <c r="N39" s="105"/>
      <c r="O39" s="102"/>
    </row>
    <row r="40" spans="1:15" s="103" customFormat="1" ht="24" customHeight="1" x14ac:dyDescent="0.25">
      <c r="A40" s="110">
        <v>21</v>
      </c>
      <c r="B40" s="111" t="s">
        <v>159</v>
      </c>
      <c r="C40" s="111" t="s">
        <v>232</v>
      </c>
      <c r="D40" s="145"/>
      <c r="E40" s="96">
        <v>2</v>
      </c>
      <c r="F40" s="108">
        <v>1575</v>
      </c>
      <c r="G40" s="96">
        <v>1</v>
      </c>
      <c r="H40" s="109">
        <v>1384</v>
      </c>
      <c r="I40" s="100">
        <v>2959</v>
      </c>
      <c r="J40" s="64"/>
      <c r="K40" s="101"/>
      <c r="L40" s="104"/>
      <c r="M40" s="27"/>
      <c r="N40" s="105"/>
      <c r="O40" s="102"/>
    </row>
    <row r="41" spans="1:15" s="103" customFormat="1" ht="24" customHeight="1" x14ac:dyDescent="0.25">
      <c r="A41" s="110">
        <v>22</v>
      </c>
      <c r="B41" s="111" t="s">
        <v>160</v>
      </c>
      <c r="C41" s="111" t="s">
        <v>233</v>
      </c>
      <c r="D41" s="145"/>
      <c r="E41" s="96">
        <v>2</v>
      </c>
      <c r="F41" s="108">
        <v>5250</v>
      </c>
      <c r="G41" s="96">
        <v>1</v>
      </c>
      <c r="H41" s="109">
        <v>4618</v>
      </c>
      <c r="I41" s="100">
        <v>9868</v>
      </c>
      <c r="J41" s="64"/>
      <c r="K41" s="101"/>
      <c r="L41" s="104"/>
      <c r="M41" s="27"/>
      <c r="N41" s="105"/>
      <c r="O41" s="102"/>
    </row>
    <row r="42" spans="1:15" s="103" customFormat="1" ht="24" customHeight="1" x14ac:dyDescent="0.25">
      <c r="A42" s="110">
        <v>23</v>
      </c>
      <c r="B42" s="111" t="s">
        <v>161</v>
      </c>
      <c r="C42" s="111" t="s">
        <v>234</v>
      </c>
      <c r="D42" s="145"/>
      <c r="E42" s="96">
        <v>2</v>
      </c>
      <c r="F42" s="108">
        <v>1950</v>
      </c>
      <c r="G42" s="96">
        <v>1</v>
      </c>
      <c r="H42" s="109">
        <v>1713</v>
      </c>
      <c r="I42" s="100">
        <v>3663</v>
      </c>
      <c r="J42" s="64"/>
      <c r="K42" s="101"/>
      <c r="L42" s="104"/>
      <c r="M42" s="27"/>
      <c r="N42" s="105"/>
      <c r="O42" s="102"/>
    </row>
    <row r="43" spans="1:15" s="103" customFormat="1" ht="24" customHeight="1" x14ac:dyDescent="0.25">
      <c r="A43" s="110">
        <v>24</v>
      </c>
      <c r="B43" s="111" t="s">
        <v>162</v>
      </c>
      <c r="C43" s="111" t="s">
        <v>235</v>
      </c>
      <c r="D43" s="145"/>
      <c r="E43" s="96">
        <v>2</v>
      </c>
      <c r="F43" s="108">
        <v>1575</v>
      </c>
      <c r="G43" s="96">
        <v>1</v>
      </c>
      <c r="H43" s="109">
        <v>1384</v>
      </c>
      <c r="I43" s="100">
        <v>2959</v>
      </c>
      <c r="J43" s="64"/>
      <c r="K43" s="101"/>
      <c r="L43" s="104"/>
      <c r="M43" s="27"/>
      <c r="N43" s="105"/>
      <c r="O43" s="102"/>
    </row>
    <row r="44" spans="1:15" s="103" customFormat="1" ht="24" customHeight="1" x14ac:dyDescent="0.25">
      <c r="A44" s="110">
        <v>25</v>
      </c>
      <c r="B44" s="111" t="s">
        <v>163</v>
      </c>
      <c r="C44" s="111" t="s">
        <v>236</v>
      </c>
      <c r="D44" s="145"/>
      <c r="E44" s="96">
        <v>2</v>
      </c>
      <c r="F44" s="108">
        <v>8175</v>
      </c>
      <c r="G44" s="96">
        <v>1</v>
      </c>
      <c r="H44" s="109">
        <v>7193</v>
      </c>
      <c r="I44" s="100">
        <v>15368</v>
      </c>
      <c r="J44" s="64"/>
      <c r="K44" s="101"/>
      <c r="L44" s="104"/>
      <c r="M44" s="27"/>
      <c r="N44" s="105"/>
      <c r="O44" s="102"/>
    </row>
    <row r="45" spans="1:15" s="103" customFormat="1" ht="24" customHeight="1" x14ac:dyDescent="0.25">
      <c r="A45" s="110">
        <v>26</v>
      </c>
      <c r="B45" s="111" t="s">
        <v>164</v>
      </c>
      <c r="C45" s="111" t="s">
        <v>237</v>
      </c>
      <c r="D45" s="145"/>
      <c r="E45" s="96">
        <v>2</v>
      </c>
      <c r="F45" s="108">
        <v>3800</v>
      </c>
      <c r="G45" s="96">
        <v>1</v>
      </c>
      <c r="H45" s="109">
        <v>3343</v>
      </c>
      <c r="I45" s="100">
        <v>7143</v>
      </c>
      <c r="J45" s="64"/>
      <c r="K45" s="101"/>
      <c r="L45" s="104"/>
      <c r="M45" s="27"/>
      <c r="N45" s="105"/>
      <c r="O45" s="102"/>
    </row>
    <row r="46" spans="1:15" s="103" customFormat="1" ht="24" customHeight="1" x14ac:dyDescent="0.25">
      <c r="A46" s="110">
        <v>27</v>
      </c>
      <c r="B46" s="111" t="s">
        <v>165</v>
      </c>
      <c r="C46" s="111" t="s">
        <v>238</v>
      </c>
      <c r="D46" s="145"/>
      <c r="E46" s="96">
        <v>2</v>
      </c>
      <c r="F46" s="108">
        <v>3150</v>
      </c>
      <c r="G46" s="96">
        <v>1</v>
      </c>
      <c r="H46" s="109">
        <v>2770</v>
      </c>
      <c r="I46" s="100">
        <v>5920</v>
      </c>
      <c r="J46" s="64"/>
      <c r="K46" s="101"/>
      <c r="L46" s="104"/>
      <c r="M46" s="27"/>
      <c r="N46" s="105"/>
      <c r="O46" s="102"/>
    </row>
    <row r="47" spans="1:15" s="103" customFormat="1" ht="24" customHeight="1" x14ac:dyDescent="0.25">
      <c r="A47" s="110">
        <v>28</v>
      </c>
      <c r="B47" s="111" t="s">
        <v>166</v>
      </c>
      <c r="C47" s="111" t="s">
        <v>239</v>
      </c>
      <c r="D47" s="145"/>
      <c r="E47" s="96">
        <v>2</v>
      </c>
      <c r="F47" s="108">
        <v>1150</v>
      </c>
      <c r="G47" s="96">
        <v>1</v>
      </c>
      <c r="H47" s="109">
        <v>1010</v>
      </c>
      <c r="I47" s="100">
        <v>2160</v>
      </c>
      <c r="J47" s="64"/>
      <c r="K47" s="101"/>
      <c r="L47" s="104"/>
      <c r="M47" s="27"/>
      <c r="N47" s="105"/>
      <c r="O47" s="102"/>
    </row>
    <row r="48" spans="1:15" s="103" customFormat="1" ht="24" customHeight="1" x14ac:dyDescent="0.25">
      <c r="A48" s="110">
        <v>29</v>
      </c>
      <c r="B48" s="111" t="s">
        <v>167</v>
      </c>
      <c r="C48" s="111" t="s">
        <v>240</v>
      </c>
      <c r="D48" s="145"/>
      <c r="E48" s="96">
        <v>2</v>
      </c>
      <c r="F48" s="108">
        <v>5250</v>
      </c>
      <c r="G48" s="96">
        <v>1</v>
      </c>
      <c r="H48" s="109">
        <v>4618</v>
      </c>
      <c r="I48" s="100">
        <v>9868</v>
      </c>
      <c r="J48" s="64"/>
      <c r="K48" s="101"/>
      <c r="L48" s="104"/>
      <c r="M48" s="27"/>
      <c r="N48" s="105"/>
      <c r="O48" s="102"/>
    </row>
    <row r="49" spans="1:15" s="103" customFormat="1" ht="24" customHeight="1" x14ac:dyDescent="0.25">
      <c r="A49" s="110">
        <v>30</v>
      </c>
      <c r="B49" s="111" t="s">
        <v>168</v>
      </c>
      <c r="C49" s="111" t="s">
        <v>241</v>
      </c>
      <c r="D49" s="145"/>
      <c r="E49" s="96">
        <v>2</v>
      </c>
      <c r="F49" s="108">
        <v>3900</v>
      </c>
      <c r="G49" s="96">
        <v>1</v>
      </c>
      <c r="H49" s="109">
        <v>3432</v>
      </c>
      <c r="I49" s="100">
        <v>7332</v>
      </c>
      <c r="J49" s="64"/>
      <c r="K49" s="101"/>
      <c r="L49" s="104"/>
      <c r="M49" s="27"/>
      <c r="N49" s="105"/>
      <c r="O49" s="102"/>
    </row>
    <row r="50" spans="1:15" s="103" customFormat="1" ht="24" customHeight="1" x14ac:dyDescent="0.25">
      <c r="A50" s="110">
        <v>31</v>
      </c>
      <c r="B50" s="111" t="s">
        <v>169</v>
      </c>
      <c r="C50" s="111" t="s">
        <v>242</v>
      </c>
      <c r="D50" s="145"/>
      <c r="E50" s="96">
        <v>2</v>
      </c>
      <c r="F50" s="108">
        <v>21750</v>
      </c>
      <c r="G50" s="96">
        <v>1</v>
      </c>
      <c r="H50" s="109">
        <v>19143</v>
      </c>
      <c r="I50" s="100">
        <v>40893</v>
      </c>
      <c r="J50" s="64"/>
      <c r="K50" s="101"/>
      <c r="L50" s="104"/>
      <c r="M50" s="27"/>
      <c r="N50" s="105"/>
      <c r="O50" s="102"/>
    </row>
    <row r="51" spans="1:15" s="103" customFormat="1" ht="24" customHeight="1" x14ac:dyDescent="0.25">
      <c r="A51" s="110">
        <v>32</v>
      </c>
      <c r="B51" s="111" t="s">
        <v>170</v>
      </c>
      <c r="C51" s="111" t="s">
        <v>243</v>
      </c>
      <c r="D51" s="145"/>
      <c r="E51" s="96">
        <v>2</v>
      </c>
      <c r="F51" s="108">
        <v>975</v>
      </c>
      <c r="G51" s="96">
        <v>1</v>
      </c>
      <c r="H51" s="109">
        <v>856</v>
      </c>
      <c r="I51" s="100">
        <v>1831</v>
      </c>
      <c r="J51" s="64"/>
      <c r="K51" s="101"/>
      <c r="L51" s="104"/>
      <c r="M51" s="27"/>
      <c r="N51" s="105"/>
      <c r="O51" s="102"/>
    </row>
    <row r="52" spans="1:15" s="103" customFormat="1" ht="24" customHeight="1" x14ac:dyDescent="0.25">
      <c r="A52" s="110">
        <v>33</v>
      </c>
      <c r="B52" s="111" t="s">
        <v>171</v>
      </c>
      <c r="C52" s="111" t="s">
        <v>244</v>
      </c>
      <c r="D52" s="145"/>
      <c r="E52" s="96">
        <v>2</v>
      </c>
      <c r="F52" s="108">
        <v>1050</v>
      </c>
      <c r="G52" s="96">
        <v>1</v>
      </c>
      <c r="H52" s="109">
        <v>922</v>
      </c>
      <c r="I52" s="100">
        <v>1972</v>
      </c>
      <c r="J52" s="64"/>
      <c r="K52" s="101"/>
      <c r="L52" s="104"/>
      <c r="M52" s="27"/>
      <c r="N52" s="105"/>
      <c r="O52" s="102"/>
    </row>
    <row r="53" spans="1:15" s="103" customFormat="1" ht="24" customHeight="1" x14ac:dyDescent="0.25">
      <c r="A53" s="110">
        <v>34</v>
      </c>
      <c r="B53" s="111" t="s">
        <v>172</v>
      </c>
      <c r="C53" s="111" t="s">
        <v>245</v>
      </c>
      <c r="D53" s="145"/>
      <c r="E53" s="96">
        <v>2</v>
      </c>
      <c r="F53" s="108">
        <v>2925</v>
      </c>
      <c r="G53" s="96">
        <v>1</v>
      </c>
      <c r="H53" s="109">
        <v>2572</v>
      </c>
      <c r="I53" s="100">
        <v>5497</v>
      </c>
      <c r="J53" s="64"/>
      <c r="K53" s="101"/>
      <c r="L53" s="104"/>
      <c r="M53" s="27"/>
      <c r="N53" s="105"/>
      <c r="O53" s="102"/>
    </row>
    <row r="54" spans="1:15" s="103" customFormat="1" ht="24" customHeight="1" x14ac:dyDescent="0.25">
      <c r="A54" s="110">
        <v>35</v>
      </c>
      <c r="B54" s="111" t="s">
        <v>173</v>
      </c>
      <c r="C54" s="111" t="s">
        <v>246</v>
      </c>
      <c r="D54" s="145"/>
      <c r="E54" s="96">
        <v>2</v>
      </c>
      <c r="F54" s="108">
        <v>2400</v>
      </c>
      <c r="G54" s="96">
        <v>1</v>
      </c>
      <c r="H54" s="109">
        <v>2110</v>
      </c>
      <c r="I54" s="100">
        <v>4510</v>
      </c>
      <c r="J54" s="64"/>
      <c r="K54" s="101"/>
      <c r="L54" s="104"/>
      <c r="M54" s="27"/>
      <c r="N54" s="105"/>
      <c r="O54" s="102"/>
    </row>
    <row r="55" spans="1:15" s="103" customFormat="1" ht="24" customHeight="1" x14ac:dyDescent="0.25">
      <c r="A55" s="110">
        <v>36</v>
      </c>
      <c r="B55" s="111" t="s">
        <v>174</v>
      </c>
      <c r="C55" s="111" t="s">
        <v>247</v>
      </c>
      <c r="D55" s="145"/>
      <c r="E55" s="96">
        <v>2</v>
      </c>
      <c r="F55" s="108">
        <v>1800</v>
      </c>
      <c r="G55" s="96">
        <v>1</v>
      </c>
      <c r="H55" s="109">
        <v>1584</v>
      </c>
      <c r="I55" s="100">
        <v>3384</v>
      </c>
      <c r="J55" s="64"/>
      <c r="K55" s="101"/>
      <c r="L55" s="104"/>
      <c r="M55" s="27"/>
      <c r="N55" s="105"/>
      <c r="O55" s="102"/>
    </row>
    <row r="56" spans="1:15" s="103" customFormat="1" ht="24" customHeight="1" x14ac:dyDescent="0.25">
      <c r="A56" s="110">
        <v>37</v>
      </c>
      <c r="B56" s="111" t="s">
        <v>175</v>
      </c>
      <c r="C56" s="111" t="s">
        <v>248</v>
      </c>
      <c r="D56" s="145"/>
      <c r="E56" s="96">
        <v>2</v>
      </c>
      <c r="F56" s="108">
        <v>1575</v>
      </c>
      <c r="G56" s="96">
        <v>1</v>
      </c>
      <c r="H56" s="109">
        <v>1384</v>
      </c>
      <c r="I56" s="100">
        <v>2959</v>
      </c>
      <c r="J56" s="64"/>
      <c r="K56" s="101"/>
      <c r="L56" s="104"/>
      <c r="M56" s="27"/>
      <c r="N56" s="105"/>
      <c r="O56" s="102"/>
    </row>
    <row r="57" spans="1:15" s="103" customFormat="1" ht="24" customHeight="1" x14ac:dyDescent="0.25">
      <c r="A57" s="110">
        <v>38</v>
      </c>
      <c r="B57" s="111" t="s">
        <v>176</v>
      </c>
      <c r="C57" s="111" t="s">
        <v>249</v>
      </c>
      <c r="D57" s="145"/>
      <c r="E57" s="96">
        <v>2</v>
      </c>
      <c r="F57" s="108">
        <v>1575</v>
      </c>
      <c r="G57" s="96">
        <v>1</v>
      </c>
      <c r="H57" s="109">
        <v>1384</v>
      </c>
      <c r="I57" s="100">
        <v>2959</v>
      </c>
      <c r="J57" s="64"/>
      <c r="K57" s="101"/>
      <c r="L57" s="104"/>
      <c r="M57" s="27"/>
      <c r="N57" s="105"/>
      <c r="O57" s="102"/>
    </row>
    <row r="58" spans="1:15" s="103" customFormat="1" ht="24" customHeight="1" x14ac:dyDescent="0.25">
      <c r="A58" s="110">
        <v>39</v>
      </c>
      <c r="B58" s="111" t="s">
        <v>177</v>
      </c>
      <c r="C58" s="111" t="s">
        <v>250</v>
      </c>
      <c r="D58" s="145"/>
      <c r="E58" s="96">
        <v>2</v>
      </c>
      <c r="F58" s="108">
        <v>1575</v>
      </c>
      <c r="G58" s="96">
        <v>1</v>
      </c>
      <c r="H58" s="109">
        <v>1384</v>
      </c>
      <c r="I58" s="100">
        <v>2959</v>
      </c>
      <c r="J58" s="64"/>
      <c r="K58" s="101"/>
      <c r="L58" s="104"/>
      <c r="M58" s="27"/>
      <c r="N58" s="105"/>
      <c r="O58" s="102"/>
    </row>
    <row r="59" spans="1:15" s="103" customFormat="1" ht="24" customHeight="1" x14ac:dyDescent="0.25">
      <c r="A59" s="110">
        <v>40</v>
      </c>
      <c r="B59" s="111" t="s">
        <v>178</v>
      </c>
      <c r="C59" s="111" t="s">
        <v>251</v>
      </c>
      <c r="D59" s="145"/>
      <c r="E59" s="96">
        <v>2</v>
      </c>
      <c r="F59" s="108">
        <v>6900</v>
      </c>
      <c r="G59" s="96">
        <v>1</v>
      </c>
      <c r="H59" s="109">
        <v>6072</v>
      </c>
      <c r="I59" s="100">
        <v>12972</v>
      </c>
      <c r="J59" s="64"/>
      <c r="K59" s="101"/>
      <c r="L59" s="104"/>
      <c r="M59" s="27"/>
      <c r="N59" s="105"/>
      <c r="O59" s="102"/>
    </row>
    <row r="60" spans="1:15" s="103" customFormat="1" ht="24" customHeight="1" x14ac:dyDescent="0.25">
      <c r="A60" s="110">
        <v>41</v>
      </c>
      <c r="B60" s="111" t="s">
        <v>179</v>
      </c>
      <c r="C60" s="111" t="s">
        <v>252</v>
      </c>
      <c r="D60" s="145"/>
      <c r="E60" s="96">
        <v>2</v>
      </c>
      <c r="F60" s="108">
        <v>1875</v>
      </c>
      <c r="G60" s="96">
        <v>1</v>
      </c>
      <c r="H60" s="109">
        <v>1648</v>
      </c>
      <c r="I60" s="100">
        <v>3523</v>
      </c>
      <c r="J60" s="64"/>
      <c r="K60" s="101"/>
      <c r="L60" s="104"/>
      <c r="M60" s="27"/>
      <c r="N60" s="105"/>
      <c r="O60" s="102"/>
    </row>
    <row r="61" spans="1:15" s="103" customFormat="1" ht="24" customHeight="1" x14ac:dyDescent="0.25">
      <c r="A61" s="110">
        <v>42</v>
      </c>
      <c r="B61" s="111" t="s">
        <v>180</v>
      </c>
      <c r="C61" s="111" t="s">
        <v>253</v>
      </c>
      <c r="D61" s="145"/>
      <c r="E61" s="96">
        <v>2</v>
      </c>
      <c r="F61" s="108">
        <v>4200</v>
      </c>
      <c r="G61" s="96">
        <v>1</v>
      </c>
      <c r="H61" s="109">
        <v>3694</v>
      </c>
      <c r="I61" s="100">
        <v>7894</v>
      </c>
      <c r="J61" s="64"/>
      <c r="K61" s="101"/>
      <c r="L61" s="104"/>
      <c r="M61" s="27"/>
      <c r="N61" s="105"/>
      <c r="O61" s="102"/>
    </row>
    <row r="62" spans="1:15" s="103" customFormat="1" ht="24" customHeight="1" x14ac:dyDescent="0.25">
      <c r="A62" s="110">
        <v>43</v>
      </c>
      <c r="B62" s="111" t="s">
        <v>181</v>
      </c>
      <c r="C62" s="111" t="s">
        <v>254</v>
      </c>
      <c r="D62" s="145"/>
      <c r="E62" s="96">
        <v>2</v>
      </c>
      <c r="F62" s="108">
        <v>1575</v>
      </c>
      <c r="G62" s="96">
        <v>1</v>
      </c>
      <c r="H62" s="109">
        <v>1384</v>
      </c>
      <c r="I62" s="100">
        <v>2959</v>
      </c>
      <c r="J62" s="64"/>
      <c r="K62" s="101"/>
      <c r="L62" s="104"/>
      <c r="M62" s="27"/>
      <c r="N62" s="105"/>
      <c r="O62" s="102"/>
    </row>
    <row r="63" spans="1:15" s="103" customFormat="1" ht="24" customHeight="1" x14ac:dyDescent="0.25">
      <c r="A63" s="110">
        <v>44</v>
      </c>
      <c r="B63" s="111" t="s">
        <v>182</v>
      </c>
      <c r="C63" s="111" t="s">
        <v>255</v>
      </c>
      <c r="D63" s="145"/>
      <c r="E63" s="96">
        <v>2</v>
      </c>
      <c r="F63" s="108">
        <v>1725</v>
      </c>
      <c r="G63" s="96">
        <v>1</v>
      </c>
      <c r="H63" s="109">
        <v>1516</v>
      </c>
      <c r="I63" s="100">
        <v>3241</v>
      </c>
      <c r="J63" s="64"/>
      <c r="K63" s="101"/>
      <c r="L63" s="104"/>
      <c r="M63" s="27"/>
      <c r="N63" s="105"/>
      <c r="O63" s="102"/>
    </row>
    <row r="64" spans="1:15" s="103" customFormat="1" ht="24" customHeight="1" x14ac:dyDescent="0.25">
      <c r="A64" s="110">
        <v>45</v>
      </c>
      <c r="B64" s="111" t="s">
        <v>183</v>
      </c>
      <c r="C64" s="111" t="s">
        <v>256</v>
      </c>
      <c r="D64" s="145"/>
      <c r="E64" s="96">
        <v>2</v>
      </c>
      <c r="F64" s="108">
        <v>3375</v>
      </c>
      <c r="G64" s="96">
        <v>1</v>
      </c>
      <c r="H64" s="109">
        <v>2968</v>
      </c>
      <c r="I64" s="100">
        <v>6343</v>
      </c>
      <c r="J64" s="64"/>
      <c r="K64" s="101"/>
      <c r="L64" s="104"/>
      <c r="M64" s="27"/>
      <c r="N64" s="105"/>
      <c r="O64" s="102"/>
    </row>
    <row r="65" spans="1:15" s="103" customFormat="1" ht="24" customHeight="1" x14ac:dyDescent="0.25">
      <c r="A65" s="110">
        <v>46</v>
      </c>
      <c r="B65" s="111" t="s">
        <v>184</v>
      </c>
      <c r="C65" s="111" t="s">
        <v>257</v>
      </c>
      <c r="D65" s="145"/>
      <c r="E65" s="96">
        <v>2</v>
      </c>
      <c r="F65" s="108">
        <v>2925</v>
      </c>
      <c r="G65" s="96">
        <v>1</v>
      </c>
      <c r="H65" s="109">
        <v>2572</v>
      </c>
      <c r="I65" s="100">
        <v>5497</v>
      </c>
      <c r="J65" s="64"/>
      <c r="K65" s="101"/>
      <c r="L65" s="104"/>
      <c r="M65" s="27"/>
      <c r="N65" s="105"/>
      <c r="O65" s="102"/>
    </row>
    <row r="66" spans="1:15" s="103" customFormat="1" ht="24" customHeight="1" x14ac:dyDescent="0.25">
      <c r="A66" s="110">
        <v>47</v>
      </c>
      <c r="B66" s="111" t="s">
        <v>185</v>
      </c>
      <c r="C66" s="111" t="s">
        <v>258</v>
      </c>
      <c r="D66" s="145"/>
      <c r="E66" s="96">
        <v>2</v>
      </c>
      <c r="F66" s="108">
        <v>19000</v>
      </c>
      <c r="G66" s="96">
        <v>1</v>
      </c>
      <c r="H66" s="109">
        <v>16721</v>
      </c>
      <c r="I66" s="100">
        <v>35721</v>
      </c>
      <c r="J66" s="64"/>
      <c r="K66" s="101"/>
      <c r="L66" s="104"/>
      <c r="M66" s="27"/>
      <c r="N66" s="105"/>
      <c r="O66" s="102"/>
    </row>
    <row r="67" spans="1:15" s="103" customFormat="1" ht="24" customHeight="1" x14ac:dyDescent="0.25">
      <c r="A67" s="110">
        <v>48</v>
      </c>
      <c r="B67" s="111" t="s">
        <v>186</v>
      </c>
      <c r="C67" s="111" t="s">
        <v>259</v>
      </c>
      <c r="D67" s="145"/>
      <c r="E67" s="96">
        <v>2</v>
      </c>
      <c r="F67" s="108">
        <v>3150</v>
      </c>
      <c r="G67" s="96">
        <v>1</v>
      </c>
      <c r="H67" s="109">
        <v>2770</v>
      </c>
      <c r="I67" s="100">
        <v>5920</v>
      </c>
      <c r="J67" s="64"/>
      <c r="K67" s="101"/>
      <c r="L67" s="104"/>
      <c r="M67" s="27"/>
      <c r="N67" s="105"/>
      <c r="O67" s="102"/>
    </row>
    <row r="68" spans="1:15" s="103" customFormat="1" ht="24" customHeight="1" x14ac:dyDescent="0.25">
      <c r="A68" s="110">
        <v>49</v>
      </c>
      <c r="B68" s="111" t="s">
        <v>187</v>
      </c>
      <c r="C68" s="111" t="s">
        <v>260</v>
      </c>
      <c r="D68" s="145"/>
      <c r="E68" s="96">
        <v>2</v>
      </c>
      <c r="F68" s="108">
        <v>3900</v>
      </c>
      <c r="G68" s="96">
        <v>1</v>
      </c>
      <c r="H68" s="109">
        <v>3432</v>
      </c>
      <c r="I68" s="100">
        <v>7332</v>
      </c>
      <c r="J68" s="64"/>
      <c r="K68" s="101"/>
      <c r="L68" s="104"/>
      <c r="M68" s="27"/>
      <c r="N68" s="105"/>
      <c r="O68" s="102"/>
    </row>
    <row r="69" spans="1:15" s="103" customFormat="1" ht="24" customHeight="1" x14ac:dyDescent="0.25">
      <c r="A69" s="110">
        <v>50</v>
      </c>
      <c r="B69" s="111" t="s">
        <v>188</v>
      </c>
      <c r="C69" s="111" t="s">
        <v>261</v>
      </c>
      <c r="D69" s="145"/>
      <c r="E69" s="96">
        <v>2</v>
      </c>
      <c r="F69" s="108">
        <v>4200</v>
      </c>
      <c r="G69" s="96">
        <v>1</v>
      </c>
      <c r="H69" s="109">
        <v>3694</v>
      </c>
      <c r="I69" s="100">
        <v>7894</v>
      </c>
      <c r="J69" s="64"/>
      <c r="K69" s="101"/>
      <c r="L69" s="104"/>
      <c r="M69" s="27"/>
      <c r="N69" s="105"/>
      <c r="O69" s="102"/>
    </row>
    <row r="70" spans="1:15" s="103" customFormat="1" ht="24" customHeight="1" x14ac:dyDescent="0.25">
      <c r="A70" s="110">
        <v>51</v>
      </c>
      <c r="B70" s="111" t="s">
        <v>189</v>
      </c>
      <c r="C70" s="111" t="s">
        <v>262</v>
      </c>
      <c r="D70" s="145"/>
      <c r="E70" s="96">
        <v>2</v>
      </c>
      <c r="F70" s="108">
        <v>1575</v>
      </c>
      <c r="G70" s="96">
        <v>1</v>
      </c>
      <c r="H70" s="109">
        <v>1384</v>
      </c>
      <c r="I70" s="100">
        <v>2959</v>
      </c>
      <c r="J70" s="64"/>
      <c r="K70" s="101"/>
      <c r="L70" s="104"/>
      <c r="M70" s="27"/>
      <c r="N70" s="105"/>
      <c r="O70" s="102"/>
    </row>
    <row r="71" spans="1:15" s="103" customFormat="1" ht="24" customHeight="1" x14ac:dyDescent="0.25">
      <c r="A71" s="110">
        <v>52</v>
      </c>
      <c r="B71" s="111" t="s">
        <v>190</v>
      </c>
      <c r="C71" s="111" t="s">
        <v>263</v>
      </c>
      <c r="D71" s="145"/>
      <c r="E71" s="96">
        <v>2</v>
      </c>
      <c r="F71" s="108">
        <v>3825</v>
      </c>
      <c r="G71" s="96">
        <v>1</v>
      </c>
      <c r="H71" s="109">
        <v>3364</v>
      </c>
      <c r="I71" s="100">
        <v>7189</v>
      </c>
      <c r="J71" s="64"/>
      <c r="K71" s="101"/>
      <c r="L71" s="104"/>
      <c r="M71" s="27"/>
      <c r="N71" s="105"/>
      <c r="O71" s="102"/>
    </row>
    <row r="72" spans="1:15" s="103" customFormat="1" ht="24" customHeight="1" x14ac:dyDescent="0.25">
      <c r="A72" s="110">
        <v>53</v>
      </c>
      <c r="B72" s="111" t="s">
        <v>191</v>
      </c>
      <c r="C72" s="111" t="s">
        <v>264</v>
      </c>
      <c r="D72" s="145"/>
      <c r="E72" s="96">
        <v>2</v>
      </c>
      <c r="F72" s="108">
        <v>15525</v>
      </c>
      <c r="G72" s="96">
        <v>1</v>
      </c>
      <c r="H72" s="109">
        <v>13661</v>
      </c>
      <c r="I72" s="100">
        <v>29186</v>
      </c>
      <c r="J72" s="64"/>
      <c r="K72" s="101"/>
      <c r="L72" s="104"/>
      <c r="M72" s="27"/>
      <c r="N72" s="105"/>
      <c r="O72" s="102"/>
    </row>
    <row r="73" spans="1:15" s="103" customFormat="1" ht="24" customHeight="1" x14ac:dyDescent="0.25">
      <c r="A73" s="110">
        <v>54</v>
      </c>
      <c r="B73" s="111" t="s">
        <v>192</v>
      </c>
      <c r="C73" s="111" t="s">
        <v>265</v>
      </c>
      <c r="D73" s="145"/>
      <c r="E73" s="96">
        <v>2</v>
      </c>
      <c r="F73" s="108">
        <v>1200</v>
      </c>
      <c r="G73" s="96">
        <v>1</v>
      </c>
      <c r="H73" s="109">
        <v>1054</v>
      </c>
      <c r="I73" s="100">
        <v>2254</v>
      </c>
      <c r="J73" s="64"/>
      <c r="K73" s="101"/>
      <c r="L73" s="104"/>
      <c r="M73" s="27"/>
      <c r="N73" s="105"/>
      <c r="O73" s="102"/>
    </row>
    <row r="74" spans="1:15" s="103" customFormat="1" ht="24" customHeight="1" x14ac:dyDescent="0.25">
      <c r="A74" s="110">
        <v>55</v>
      </c>
      <c r="B74" s="111" t="s">
        <v>193</v>
      </c>
      <c r="C74" s="111" t="s">
        <v>266</v>
      </c>
      <c r="D74" s="145"/>
      <c r="E74" s="96">
        <v>2</v>
      </c>
      <c r="F74" s="108">
        <v>43000</v>
      </c>
      <c r="G74" s="96">
        <v>1</v>
      </c>
      <c r="H74" s="109">
        <v>37847</v>
      </c>
      <c r="I74" s="100">
        <v>80847</v>
      </c>
      <c r="J74" s="64"/>
      <c r="K74" s="101"/>
      <c r="L74" s="104"/>
      <c r="M74" s="27"/>
      <c r="N74" s="105"/>
      <c r="O74" s="102"/>
    </row>
    <row r="75" spans="1:15" s="103" customFormat="1" ht="24" customHeight="1" x14ac:dyDescent="0.25">
      <c r="A75" s="110">
        <v>56</v>
      </c>
      <c r="B75" s="111" t="s">
        <v>194</v>
      </c>
      <c r="C75" s="111" t="s">
        <v>267</v>
      </c>
      <c r="D75" s="145"/>
      <c r="E75" s="96">
        <v>2</v>
      </c>
      <c r="F75" s="108">
        <v>5250</v>
      </c>
      <c r="G75" s="96">
        <v>1</v>
      </c>
      <c r="H75" s="109">
        <v>4618</v>
      </c>
      <c r="I75" s="100">
        <v>9868</v>
      </c>
      <c r="J75" s="64"/>
      <c r="K75" s="101"/>
      <c r="L75" s="104"/>
      <c r="M75" s="27"/>
      <c r="N75" s="105"/>
      <c r="O75" s="102"/>
    </row>
    <row r="76" spans="1:15" s="103" customFormat="1" ht="24" customHeight="1" x14ac:dyDescent="0.25">
      <c r="A76" s="110">
        <v>57</v>
      </c>
      <c r="B76" s="111" t="s">
        <v>195</v>
      </c>
      <c r="C76" s="111" t="s">
        <v>268</v>
      </c>
      <c r="D76" s="145"/>
      <c r="E76" s="96">
        <v>2</v>
      </c>
      <c r="F76" s="108">
        <v>1575</v>
      </c>
      <c r="G76" s="96">
        <v>1</v>
      </c>
      <c r="H76" s="109">
        <v>1384</v>
      </c>
      <c r="I76" s="100">
        <v>2959</v>
      </c>
      <c r="J76" s="64"/>
      <c r="K76" s="101"/>
      <c r="L76" s="104"/>
      <c r="M76" s="27"/>
      <c r="N76" s="105"/>
      <c r="O76" s="102"/>
    </row>
    <row r="77" spans="1:15" s="103" customFormat="1" ht="24" customHeight="1" x14ac:dyDescent="0.25">
      <c r="A77" s="110">
        <v>58</v>
      </c>
      <c r="B77" s="111" t="s">
        <v>196</v>
      </c>
      <c r="C77" s="111" t="s">
        <v>269</v>
      </c>
      <c r="D77" s="145"/>
      <c r="E77" s="96">
        <v>2</v>
      </c>
      <c r="F77" s="108">
        <v>8300</v>
      </c>
      <c r="G77" s="96">
        <v>1</v>
      </c>
      <c r="H77" s="109">
        <v>7304</v>
      </c>
      <c r="I77" s="100">
        <v>15604</v>
      </c>
      <c r="J77" s="64"/>
      <c r="K77" s="101"/>
      <c r="L77" s="104"/>
      <c r="M77" s="27"/>
      <c r="N77" s="105"/>
      <c r="O77" s="102"/>
    </row>
    <row r="78" spans="1:15" s="103" customFormat="1" ht="24" customHeight="1" x14ac:dyDescent="0.25">
      <c r="A78" s="110">
        <v>59</v>
      </c>
      <c r="B78" s="111" t="s">
        <v>197</v>
      </c>
      <c r="C78" s="111" t="s">
        <v>270</v>
      </c>
      <c r="D78" s="145"/>
      <c r="E78" s="96">
        <v>2</v>
      </c>
      <c r="F78" s="108">
        <v>20700</v>
      </c>
      <c r="G78" s="96">
        <v>1</v>
      </c>
      <c r="H78" s="109">
        <v>18218</v>
      </c>
      <c r="I78" s="100">
        <v>38918</v>
      </c>
      <c r="J78" s="64"/>
      <c r="K78" s="101"/>
      <c r="L78" s="104"/>
      <c r="M78" s="27"/>
      <c r="N78" s="105"/>
      <c r="O78" s="102"/>
    </row>
    <row r="79" spans="1:15" s="103" customFormat="1" ht="24" customHeight="1" x14ac:dyDescent="0.25">
      <c r="A79" s="110">
        <v>60</v>
      </c>
      <c r="B79" s="111" t="s">
        <v>198</v>
      </c>
      <c r="C79" s="111" t="s">
        <v>271</v>
      </c>
      <c r="D79" s="145"/>
      <c r="E79" s="96">
        <v>2</v>
      </c>
      <c r="F79" s="108">
        <v>1600</v>
      </c>
      <c r="G79" s="96">
        <v>1</v>
      </c>
      <c r="H79" s="109">
        <v>1406</v>
      </c>
      <c r="I79" s="100">
        <v>3006</v>
      </c>
      <c r="J79" s="64"/>
      <c r="K79" s="101"/>
      <c r="L79" s="104"/>
      <c r="M79" s="27"/>
      <c r="N79" s="105"/>
      <c r="O79" s="102"/>
    </row>
    <row r="80" spans="1:15" s="103" customFormat="1" ht="24" customHeight="1" x14ac:dyDescent="0.25">
      <c r="A80" s="110">
        <v>61</v>
      </c>
      <c r="B80" s="111" t="s">
        <v>199</v>
      </c>
      <c r="C80" s="111" t="s">
        <v>272</v>
      </c>
      <c r="D80" s="145"/>
      <c r="E80" s="96">
        <v>2</v>
      </c>
      <c r="F80" s="108">
        <v>5200</v>
      </c>
      <c r="G80" s="96">
        <v>1</v>
      </c>
      <c r="H80" s="109">
        <v>4576</v>
      </c>
      <c r="I80" s="100">
        <v>9776</v>
      </c>
      <c r="J80" s="64"/>
      <c r="K80" s="101"/>
      <c r="L80" s="104"/>
      <c r="M80" s="27"/>
      <c r="N80" s="105"/>
      <c r="O80" s="102"/>
    </row>
    <row r="81" spans="1:16" s="103" customFormat="1" ht="24" customHeight="1" x14ac:dyDescent="0.25">
      <c r="A81" s="110">
        <v>62</v>
      </c>
      <c r="B81" s="111" t="s">
        <v>200</v>
      </c>
      <c r="C81" s="111" t="s">
        <v>273</v>
      </c>
      <c r="D81" s="145"/>
      <c r="E81" s="96">
        <v>2</v>
      </c>
      <c r="F81" s="108">
        <v>1950</v>
      </c>
      <c r="G81" s="96">
        <v>1</v>
      </c>
      <c r="H81" s="109">
        <v>1713</v>
      </c>
      <c r="I81" s="100">
        <v>3663</v>
      </c>
      <c r="J81" s="64"/>
      <c r="K81" s="101"/>
      <c r="L81" s="104"/>
      <c r="M81" s="27"/>
      <c r="N81" s="105"/>
      <c r="O81" s="102"/>
    </row>
    <row r="82" spans="1:16" s="103" customFormat="1" ht="24" customHeight="1" x14ac:dyDescent="0.25">
      <c r="A82" s="110">
        <v>63</v>
      </c>
      <c r="B82" s="111" t="s">
        <v>201</v>
      </c>
      <c r="C82" s="111" t="s">
        <v>274</v>
      </c>
      <c r="D82" s="145"/>
      <c r="E82" s="96">
        <v>2</v>
      </c>
      <c r="F82" s="108">
        <v>1950</v>
      </c>
      <c r="G82" s="96">
        <v>1</v>
      </c>
      <c r="H82" s="109">
        <v>1713</v>
      </c>
      <c r="I82" s="100">
        <v>3663</v>
      </c>
      <c r="J82" s="64"/>
      <c r="K82" s="101"/>
      <c r="L82" s="104"/>
      <c r="M82" s="27"/>
      <c r="N82" s="105"/>
      <c r="O82" s="102"/>
    </row>
    <row r="83" spans="1:16" s="103" customFormat="1" ht="24" customHeight="1" x14ac:dyDescent="0.25">
      <c r="A83" s="110">
        <v>64</v>
      </c>
      <c r="B83" s="111" t="s">
        <v>202</v>
      </c>
      <c r="C83" s="111" t="s">
        <v>275</v>
      </c>
      <c r="D83" s="145"/>
      <c r="E83" s="96">
        <v>2</v>
      </c>
      <c r="F83" s="108">
        <v>1950</v>
      </c>
      <c r="G83" s="96">
        <v>1</v>
      </c>
      <c r="H83" s="109">
        <v>1713</v>
      </c>
      <c r="I83" s="100">
        <v>3663</v>
      </c>
      <c r="J83" s="64"/>
      <c r="K83" s="101"/>
      <c r="L83" s="104"/>
      <c r="M83" s="27"/>
      <c r="N83" s="105"/>
      <c r="O83" s="102"/>
    </row>
    <row r="84" spans="1:16" s="103" customFormat="1" ht="24" customHeight="1" x14ac:dyDescent="0.25">
      <c r="A84" s="110">
        <v>65</v>
      </c>
      <c r="B84" s="111" t="s">
        <v>203</v>
      </c>
      <c r="C84" s="111" t="s">
        <v>276</v>
      </c>
      <c r="D84" s="145"/>
      <c r="E84" s="96">
        <v>2</v>
      </c>
      <c r="F84" s="108">
        <v>1275</v>
      </c>
      <c r="G84" s="96">
        <v>1</v>
      </c>
      <c r="H84" s="109">
        <v>1120</v>
      </c>
      <c r="I84" s="100">
        <v>2395</v>
      </c>
      <c r="J84" s="64"/>
      <c r="K84" s="101"/>
      <c r="L84" s="104"/>
      <c r="M84" s="27"/>
      <c r="N84" s="105"/>
      <c r="O84" s="102"/>
    </row>
    <row r="85" spans="1:16" s="103" customFormat="1" ht="24" customHeight="1" x14ac:dyDescent="0.25">
      <c r="A85" s="110">
        <v>66</v>
      </c>
      <c r="B85" s="111" t="s">
        <v>204</v>
      </c>
      <c r="C85" s="111" t="s">
        <v>277</v>
      </c>
      <c r="D85" s="145"/>
      <c r="E85" s="96">
        <v>2</v>
      </c>
      <c r="F85" s="108">
        <v>600</v>
      </c>
      <c r="G85" s="96">
        <v>1</v>
      </c>
      <c r="H85" s="109">
        <v>526</v>
      </c>
      <c r="I85" s="100">
        <v>1126</v>
      </c>
      <c r="J85" s="64"/>
      <c r="K85" s="101"/>
      <c r="L85" s="104"/>
      <c r="M85" s="27"/>
      <c r="N85" s="105"/>
      <c r="O85" s="102"/>
    </row>
    <row r="86" spans="1:16" s="103" customFormat="1" ht="24" customHeight="1" x14ac:dyDescent="0.25">
      <c r="A86" s="110">
        <v>67</v>
      </c>
      <c r="B86" s="111" t="s">
        <v>205</v>
      </c>
      <c r="C86" s="111" t="s">
        <v>278</v>
      </c>
      <c r="D86" s="145"/>
      <c r="E86" s="96">
        <v>2</v>
      </c>
      <c r="F86" s="108">
        <v>1200</v>
      </c>
      <c r="G86" s="96">
        <v>1</v>
      </c>
      <c r="H86" s="109">
        <v>1054</v>
      </c>
      <c r="I86" s="100">
        <v>2254</v>
      </c>
      <c r="J86" s="64"/>
      <c r="K86" s="101"/>
      <c r="L86" s="104"/>
      <c r="M86" s="27"/>
      <c r="N86" s="105"/>
      <c r="O86" s="102"/>
    </row>
    <row r="87" spans="1:16" s="103" customFormat="1" ht="24" customHeight="1" x14ac:dyDescent="0.25">
      <c r="A87" s="110">
        <v>68</v>
      </c>
      <c r="B87" s="111" t="s">
        <v>206</v>
      </c>
      <c r="C87" s="111" t="s">
        <v>279</v>
      </c>
      <c r="D87" s="145"/>
      <c r="E87" s="96">
        <v>2</v>
      </c>
      <c r="F87" s="108">
        <v>1050</v>
      </c>
      <c r="G87" s="96">
        <v>1</v>
      </c>
      <c r="H87" s="109">
        <v>922</v>
      </c>
      <c r="I87" s="100">
        <v>1972</v>
      </c>
      <c r="J87" s="64"/>
      <c r="K87" s="101"/>
      <c r="L87" s="104"/>
      <c r="M87" s="27"/>
      <c r="N87" s="105"/>
      <c r="O87" s="102"/>
    </row>
    <row r="88" spans="1:16" s="103" customFormat="1" ht="24" customHeight="1" x14ac:dyDescent="0.25">
      <c r="A88" s="110">
        <v>69</v>
      </c>
      <c r="B88" s="111" t="s">
        <v>207</v>
      </c>
      <c r="C88" s="111" t="s">
        <v>280</v>
      </c>
      <c r="D88" s="145"/>
      <c r="E88" s="96">
        <v>2</v>
      </c>
      <c r="F88" s="108">
        <v>650</v>
      </c>
      <c r="G88" s="96">
        <v>1</v>
      </c>
      <c r="H88" s="109">
        <v>569</v>
      </c>
      <c r="I88" s="100">
        <v>1219</v>
      </c>
      <c r="J88" s="64"/>
      <c r="K88" s="101"/>
      <c r="L88" s="104"/>
      <c r="M88" s="27"/>
      <c r="N88" s="105"/>
      <c r="O88" s="102"/>
    </row>
    <row r="89" spans="1:16" s="103" customFormat="1" ht="24" customHeight="1" x14ac:dyDescent="0.25">
      <c r="A89" s="110">
        <v>70</v>
      </c>
      <c r="B89" s="111" t="s">
        <v>208</v>
      </c>
      <c r="C89" s="111" t="s">
        <v>281</v>
      </c>
      <c r="D89" s="145"/>
      <c r="E89" s="96">
        <v>2</v>
      </c>
      <c r="F89" s="108">
        <v>20000</v>
      </c>
      <c r="G89" s="96">
        <v>1</v>
      </c>
      <c r="H89" s="109">
        <v>17603</v>
      </c>
      <c r="I89" s="100">
        <v>37603</v>
      </c>
      <c r="J89" s="64"/>
      <c r="K89" s="101"/>
      <c r="L89" s="104"/>
      <c r="M89" s="27"/>
      <c r="N89" s="105"/>
      <c r="O89" s="102"/>
    </row>
    <row r="90" spans="1:16" s="103" customFormat="1" ht="24" customHeight="1" x14ac:dyDescent="0.25">
      <c r="A90" s="110">
        <v>71</v>
      </c>
      <c r="B90" s="111" t="s">
        <v>209</v>
      </c>
      <c r="C90" s="111" t="s">
        <v>282</v>
      </c>
      <c r="D90" s="145"/>
      <c r="E90" s="96">
        <v>2</v>
      </c>
      <c r="F90" s="108">
        <v>3500</v>
      </c>
      <c r="G90" s="96">
        <v>1</v>
      </c>
      <c r="H90" s="109">
        <v>3079</v>
      </c>
      <c r="I90" s="100">
        <v>6579</v>
      </c>
      <c r="J90" s="64"/>
      <c r="K90" s="101"/>
      <c r="L90" s="104"/>
      <c r="M90" s="27"/>
      <c r="N90" s="105"/>
      <c r="O90" s="102"/>
    </row>
    <row r="91" spans="1:16" s="103" customFormat="1" ht="24" customHeight="1" x14ac:dyDescent="0.25">
      <c r="A91" s="110">
        <v>72</v>
      </c>
      <c r="B91" s="111" t="s">
        <v>210</v>
      </c>
      <c r="C91" s="111" t="s">
        <v>283</v>
      </c>
      <c r="D91" s="145"/>
      <c r="E91" s="96">
        <v>2</v>
      </c>
      <c r="F91" s="108">
        <v>1950</v>
      </c>
      <c r="G91" s="96">
        <v>1</v>
      </c>
      <c r="H91" s="109">
        <v>1713</v>
      </c>
      <c r="I91" s="100">
        <v>3663</v>
      </c>
      <c r="J91" s="64"/>
      <c r="K91" s="101"/>
      <c r="L91" s="104"/>
      <c r="M91" s="27"/>
      <c r="N91" s="105"/>
      <c r="O91" s="102"/>
    </row>
    <row r="92" spans="1:16" s="103" customFormat="1" ht="24" customHeight="1" x14ac:dyDescent="0.25">
      <c r="A92" s="110">
        <v>73</v>
      </c>
      <c r="B92" s="111" t="s">
        <v>211</v>
      </c>
      <c r="C92" s="111" t="s">
        <v>284</v>
      </c>
      <c r="D92" s="145"/>
      <c r="E92" s="96">
        <v>2</v>
      </c>
      <c r="F92" s="108">
        <v>1150</v>
      </c>
      <c r="G92" s="96">
        <v>1</v>
      </c>
      <c r="H92" s="109">
        <v>1010</v>
      </c>
      <c r="I92" s="100">
        <v>2160</v>
      </c>
      <c r="J92" s="64"/>
      <c r="K92" s="101"/>
      <c r="L92" s="104"/>
      <c r="M92" s="27"/>
      <c r="N92" s="105"/>
      <c r="O92" s="102"/>
    </row>
    <row r="93" spans="1:16" s="26" customFormat="1" ht="24" customHeight="1" x14ac:dyDescent="0.25">
      <c r="A93" s="99"/>
      <c r="B93" s="138" t="s">
        <v>131</v>
      </c>
      <c r="C93" s="138"/>
      <c r="D93" s="138"/>
      <c r="E93" s="106"/>
      <c r="F93" s="106">
        <f>SUM(F20:F92)</f>
        <v>333825</v>
      </c>
      <c r="G93" s="106"/>
      <c r="H93" s="106">
        <f>SUM(H20:H92)</f>
        <v>293664</v>
      </c>
      <c r="I93" s="106">
        <f>SUM(I20:I92)</f>
        <v>627489</v>
      </c>
      <c r="J93" s="84"/>
      <c r="K93" s="65">
        <f t="shared" ref="K93" si="4">I93*J93</f>
        <v>0</v>
      </c>
      <c r="L93" s="107">
        <f>SUM(L20:L92)</f>
        <v>272384</v>
      </c>
      <c r="M93" s="27"/>
      <c r="N93" s="89"/>
      <c r="O93" s="52">
        <f>SUM(O20:O92)</f>
        <v>338542</v>
      </c>
    </row>
    <row r="94" spans="1:16" s="24" customFormat="1" ht="18" hidden="1" customHeight="1" x14ac:dyDescent="0.25">
      <c r="A94" s="85" t="s">
        <v>132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7">
        <f>L93*2</f>
        <v>544768</v>
      </c>
      <c r="M94" s="27"/>
      <c r="N94" s="51">
        <f t="shared" si="2"/>
        <v>0</v>
      </c>
      <c r="O94" s="52">
        <f t="shared" si="3"/>
        <v>0</v>
      </c>
    </row>
    <row r="95" spans="1:16" s="36" customFormat="1" ht="23.25" hidden="1" customHeight="1" x14ac:dyDescent="0.25">
      <c r="A95" s="69"/>
      <c r="B95" s="138" t="s">
        <v>23</v>
      </c>
      <c r="C95" s="138"/>
      <c r="D95" s="138"/>
      <c r="E95" s="74"/>
      <c r="F95" s="39">
        <f>F16+F93</f>
        <v>363125</v>
      </c>
      <c r="G95" s="74"/>
      <c r="H95" s="39">
        <f>H93+H16</f>
        <v>310263</v>
      </c>
      <c r="I95" s="39">
        <f>I93+I16</f>
        <v>673388</v>
      </c>
      <c r="J95" s="19"/>
      <c r="K95" s="39"/>
      <c r="L95" s="70"/>
      <c r="M95" s="27" t="b">
        <f>IF(I95=VPB!I44,TRUE,FALSE)</f>
        <v>0</v>
      </c>
      <c r="N95" s="51">
        <f t="shared" si="2"/>
        <v>0</v>
      </c>
      <c r="O95" s="36" t="s">
        <v>86</v>
      </c>
      <c r="P95" s="36" t="s">
        <v>87</v>
      </c>
    </row>
    <row r="96" spans="1:16" s="26" customFormat="1" ht="23.25" hidden="1" customHeight="1" x14ac:dyDescent="0.25">
      <c r="A96" s="12"/>
      <c r="B96" s="139" t="s">
        <v>9</v>
      </c>
      <c r="C96" s="139"/>
      <c r="D96" s="139"/>
      <c r="E96" s="139"/>
      <c r="F96" s="139"/>
      <c r="G96" s="139"/>
      <c r="H96" s="139"/>
      <c r="I96" s="139"/>
      <c r="J96" s="139"/>
      <c r="K96" s="139"/>
      <c r="L96" s="70">
        <f>L94+L17</f>
        <v>3078390</v>
      </c>
      <c r="M96" s="27" t="b">
        <f>IF(I96=VPB!I45,TRUE,FALSE)</f>
        <v>1</v>
      </c>
      <c r="N96" s="51">
        <f t="shared" si="2"/>
        <v>0</v>
      </c>
      <c r="O96" s="43" t="e">
        <f>#REF!+#REF!+#REF!+#REF!+N20+#REF!+#REF!+#REF!+#REF!+#REF!+#REF!+#REF!+#REF!+#REF!+#REF!+#REF!+#REF!+#REF!+#REF!+#REF!+#REF!+#REF!+#REF!+#REF!+#REF!+#REF!+#REF!</f>
        <v>#REF!</v>
      </c>
      <c r="P96" s="43" t="e">
        <f>+#REF!+#REF!+#REF!+#REF!+#REF!+#REF!+#REF!+#REF!+#REF!+#REF!+#REF!+#REF!+#REF!+#REF!+#REF!+#REF!+#REF!+#REF!+#REF!+#REF!+#REF!+N20</f>
        <v>#REF!</v>
      </c>
    </row>
    <row r="97" spans="4:16" x14ac:dyDescent="0.25">
      <c r="M97" s="7" t="s">
        <v>93</v>
      </c>
      <c r="O97" s="46" t="e">
        <f>(N98+N100)*57700*0.1%</f>
        <v>#REF!</v>
      </c>
    </row>
    <row r="98" spans="4:16" x14ac:dyDescent="0.25">
      <c r="M98" s="48" t="s">
        <v>85</v>
      </c>
      <c r="N98" s="49">
        <f>SUM(I20:I92)</f>
        <v>627489</v>
      </c>
      <c r="P98" s="7">
        <f>60600*557044*0.1%</f>
        <v>33756866.399999999</v>
      </c>
    </row>
    <row r="99" spans="4:16" x14ac:dyDescent="0.25">
      <c r="M99" s="48" t="s">
        <v>88</v>
      </c>
      <c r="N99" s="49">
        <f>I16</f>
        <v>45899</v>
      </c>
    </row>
    <row r="100" spans="4:16" x14ac:dyDescent="0.25">
      <c r="D100" s="57"/>
      <c r="M100" s="48" t="s">
        <v>92</v>
      </c>
      <c r="N100" s="49" t="e">
        <f>#REF!</f>
        <v>#REF!</v>
      </c>
      <c r="O100" s="50">
        <f>L96/2</f>
        <v>1539195</v>
      </c>
    </row>
    <row r="101" spans="4:16" x14ac:dyDescent="0.25">
      <c r="M101" s="13"/>
    </row>
    <row r="102" spans="4:16" x14ac:dyDescent="0.25">
      <c r="M102" s="13"/>
    </row>
    <row r="103" spans="4:16" x14ac:dyDescent="0.25">
      <c r="M103" s="13"/>
    </row>
    <row r="104" spans="4:16" x14ac:dyDescent="0.25">
      <c r="K104" s="13"/>
      <c r="M104" s="13"/>
      <c r="O104" s="13"/>
    </row>
    <row r="106" spans="4:16" x14ac:dyDescent="0.25">
      <c r="M106" s="13"/>
      <c r="O106" s="13"/>
    </row>
    <row r="108" spans="4:16" x14ac:dyDescent="0.25">
      <c r="M108" s="13"/>
    </row>
    <row r="112" spans="4:16" x14ac:dyDescent="0.25">
      <c r="K112" s="13"/>
    </row>
  </sheetData>
  <mergeCells count="22">
    <mergeCell ref="E4:I4"/>
    <mergeCell ref="A19:I19"/>
    <mergeCell ref="A1:L1"/>
    <mergeCell ref="B2:L2"/>
    <mergeCell ref="B3:L3"/>
    <mergeCell ref="A4:A5"/>
    <mergeCell ref="B4:B5"/>
    <mergeCell ref="D4:D5"/>
    <mergeCell ref="J4:J5"/>
    <mergeCell ref="K4:K5"/>
    <mergeCell ref="L4:L5"/>
    <mergeCell ref="C4:C5"/>
    <mergeCell ref="A6:L6"/>
    <mergeCell ref="A7:L7"/>
    <mergeCell ref="D8:D15"/>
    <mergeCell ref="B93:D93"/>
    <mergeCell ref="B95:D95"/>
    <mergeCell ref="B96:K96"/>
    <mergeCell ref="B16:E16"/>
    <mergeCell ref="B17:G17"/>
    <mergeCell ref="A18:L18"/>
    <mergeCell ref="D20:D92"/>
  </mergeCells>
  <pageMargins left="0.51181102362204722" right="0.31496062992125984" top="0.6692913385826772" bottom="0.55118110236220474" header="0.47244094488188981" footer="0.39370078740157483"/>
  <pageSetup paperSize="9"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59"/>
  <sheetViews>
    <sheetView view="pageBreakPreview" zoomScaleNormal="100" zoomScaleSheetLayoutView="100" workbookViewId="0">
      <selection activeCell="B2" sqref="B2:K2"/>
    </sheetView>
  </sheetViews>
  <sheetFormatPr defaultRowHeight="15.75" x14ac:dyDescent="0.25"/>
  <cols>
    <col min="1" max="1" width="4.5703125" style="8" customWidth="1"/>
    <col min="2" max="2" width="30" style="7" customWidth="1"/>
    <col min="3" max="3" width="26.140625" style="7" customWidth="1"/>
    <col min="4" max="4" width="27.42578125" style="56" customWidth="1"/>
    <col min="5" max="5" width="16" style="7" customWidth="1"/>
    <col min="6" max="6" width="7.28515625" style="7" customWidth="1"/>
    <col min="7" max="7" width="6.5703125" style="7" customWidth="1"/>
    <col min="8" max="8" width="11.5703125" style="7" customWidth="1"/>
    <col min="9" max="9" width="8.85546875" style="7" customWidth="1"/>
    <col min="10" max="10" width="16.7109375" style="7" customWidth="1"/>
    <col min="11" max="11" width="13.42578125" style="54" customWidth="1"/>
    <col min="12" max="12" width="18" style="7" customWidth="1"/>
    <col min="13" max="13" width="12.7109375" style="7" bestFit="1" customWidth="1"/>
    <col min="14" max="14" width="14.5703125" style="7" bestFit="1" customWidth="1"/>
    <col min="15" max="16" width="12.7109375" style="7" bestFit="1" customWidth="1"/>
    <col min="17" max="16384" width="9.140625" style="7"/>
  </cols>
  <sheetData>
    <row r="1" spans="1:14" ht="24.75" customHeight="1" x14ac:dyDescent="0.3">
      <c r="A1" s="117" t="s">
        <v>102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4" ht="15" customHeight="1" x14ac:dyDescent="0.25">
      <c r="B2" s="118" t="s">
        <v>106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1:14" ht="26.25" customHeight="1" thickBot="1" x14ac:dyDescent="0.3"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4" ht="36.75" customHeight="1" x14ac:dyDescent="0.25">
      <c r="A4" s="125" t="s">
        <v>2</v>
      </c>
      <c r="B4" s="120" t="s">
        <v>3</v>
      </c>
      <c r="C4" s="120" t="s">
        <v>19</v>
      </c>
      <c r="D4" s="127" t="s">
        <v>0</v>
      </c>
      <c r="E4" s="120" t="s">
        <v>1</v>
      </c>
      <c r="F4" s="120" t="s">
        <v>4</v>
      </c>
      <c r="G4" s="120" t="s">
        <v>5</v>
      </c>
      <c r="H4" s="154" t="s">
        <v>103</v>
      </c>
      <c r="I4" s="154" t="s">
        <v>10</v>
      </c>
      <c r="J4" s="154" t="s">
        <v>7</v>
      </c>
      <c r="K4" s="156" t="s">
        <v>11</v>
      </c>
    </row>
    <row r="5" spans="1:14" s="4" customFormat="1" ht="44.25" customHeight="1" x14ac:dyDescent="0.2">
      <c r="A5" s="126"/>
      <c r="B5" s="121"/>
      <c r="C5" s="121"/>
      <c r="D5" s="128"/>
      <c r="E5" s="121"/>
      <c r="F5" s="121"/>
      <c r="G5" s="121"/>
      <c r="H5" s="155"/>
      <c r="I5" s="155"/>
      <c r="J5" s="155"/>
      <c r="K5" s="157"/>
    </row>
    <row r="6" spans="1:14" s="24" customFormat="1" ht="15" x14ac:dyDescent="0.2">
      <c r="A6" s="119" t="s">
        <v>8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4" s="24" customFormat="1" ht="18" customHeight="1" x14ac:dyDescent="0.25">
      <c r="A7" s="163" t="s">
        <v>104</v>
      </c>
      <c r="B7" s="163"/>
      <c r="C7" s="163"/>
      <c r="D7" s="164" t="s">
        <v>105</v>
      </c>
      <c r="E7" s="164"/>
      <c r="F7" s="62"/>
      <c r="G7" s="62"/>
      <c r="H7" s="62"/>
      <c r="I7" s="62"/>
      <c r="J7" s="62"/>
      <c r="K7" s="62"/>
      <c r="L7" s="27"/>
      <c r="M7" s="51">
        <f t="shared" ref="M7:M42" si="0">J7*0.1%</f>
        <v>0</v>
      </c>
      <c r="N7" s="52">
        <f t="shared" ref="N7:N40" si="1">ROUND(M7,0)</f>
        <v>0</v>
      </c>
    </row>
    <row r="8" spans="1:14" s="35" customFormat="1" ht="28.5" customHeight="1" x14ac:dyDescent="0.25">
      <c r="A8" s="63">
        <v>1</v>
      </c>
      <c r="B8" s="38" t="s">
        <v>27</v>
      </c>
      <c r="C8" s="18" t="s">
        <v>26</v>
      </c>
      <c r="D8" s="55" t="s">
        <v>94</v>
      </c>
      <c r="E8" s="18" t="s">
        <v>15</v>
      </c>
      <c r="F8" s="22" t="s">
        <v>13</v>
      </c>
      <c r="G8" s="63">
        <v>2</v>
      </c>
      <c r="H8" s="44">
        <v>5540</v>
      </c>
      <c r="I8" s="64">
        <v>60600</v>
      </c>
      <c r="J8" s="65">
        <v>335724000</v>
      </c>
      <c r="K8" s="66">
        <v>335724</v>
      </c>
      <c r="L8" s="27" t="b">
        <f>IF(H8=VPB!I11,TRUE,FALSE)</f>
        <v>1</v>
      </c>
      <c r="M8" s="51">
        <f t="shared" si="0"/>
        <v>335724</v>
      </c>
      <c r="N8" s="52">
        <f t="shared" si="1"/>
        <v>335724</v>
      </c>
    </row>
    <row r="9" spans="1:14" s="24" customFormat="1" ht="18" customHeight="1" x14ac:dyDescent="0.25">
      <c r="A9" s="163" t="s">
        <v>57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27"/>
      <c r="M9" s="51">
        <f t="shared" si="0"/>
        <v>0</v>
      </c>
      <c r="N9" s="52">
        <f t="shared" si="1"/>
        <v>0</v>
      </c>
    </row>
    <row r="10" spans="1:14" s="35" customFormat="1" ht="28.5" customHeight="1" x14ac:dyDescent="0.25">
      <c r="A10" s="63">
        <v>2</v>
      </c>
      <c r="B10" s="38" t="s">
        <v>28</v>
      </c>
      <c r="C10" s="18" t="s">
        <v>29</v>
      </c>
      <c r="D10" s="55" t="s">
        <v>94</v>
      </c>
      <c r="E10" s="18" t="s">
        <v>15</v>
      </c>
      <c r="F10" s="22" t="s">
        <v>13</v>
      </c>
      <c r="G10" s="63">
        <v>2</v>
      </c>
      <c r="H10" s="44">
        <v>5000</v>
      </c>
      <c r="I10" s="64">
        <v>60600</v>
      </c>
      <c r="J10" s="65">
        <v>303000000</v>
      </c>
      <c r="K10" s="66">
        <v>303000</v>
      </c>
      <c r="L10" s="27" t="b">
        <f>IF(H10=VPB!I13,TRUE,FALSE)</f>
        <v>1</v>
      </c>
      <c r="M10" s="51">
        <f t="shared" si="0"/>
        <v>303000</v>
      </c>
      <c r="N10" s="52">
        <f t="shared" si="1"/>
        <v>303000</v>
      </c>
    </row>
    <row r="11" spans="1:14" s="24" customFormat="1" ht="18" customHeight="1" x14ac:dyDescent="0.25">
      <c r="A11" s="163" t="s">
        <v>107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27"/>
      <c r="M11" s="51">
        <f t="shared" si="0"/>
        <v>0</v>
      </c>
      <c r="N11" s="52">
        <f t="shared" si="1"/>
        <v>0</v>
      </c>
    </row>
    <row r="12" spans="1:14" s="35" customFormat="1" ht="28.5" customHeight="1" x14ac:dyDescent="0.25">
      <c r="A12" s="63">
        <v>3</v>
      </c>
      <c r="B12" s="38" t="s">
        <v>30</v>
      </c>
      <c r="C12" s="18" t="s">
        <v>33</v>
      </c>
      <c r="D12" s="55" t="s">
        <v>94</v>
      </c>
      <c r="E12" s="18" t="s">
        <v>15</v>
      </c>
      <c r="F12" s="22" t="s">
        <v>13</v>
      </c>
      <c r="G12" s="63">
        <v>2</v>
      </c>
      <c r="H12" s="44">
        <v>7450</v>
      </c>
      <c r="I12" s="64">
        <v>60600</v>
      </c>
      <c r="J12" s="65">
        <v>451470000</v>
      </c>
      <c r="K12" s="66">
        <v>451470</v>
      </c>
      <c r="L12" s="27" t="b">
        <f>IF(H12=VPB!I15,TRUE,FALSE)</f>
        <v>1</v>
      </c>
      <c r="M12" s="51">
        <f t="shared" si="0"/>
        <v>451470</v>
      </c>
      <c r="N12" s="52">
        <f t="shared" si="1"/>
        <v>451470</v>
      </c>
    </row>
    <row r="13" spans="1:14" s="24" customFormat="1" ht="18" customHeight="1" x14ac:dyDescent="0.25">
      <c r="A13" s="163" t="s">
        <v>108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27"/>
      <c r="M13" s="51">
        <f t="shared" si="0"/>
        <v>0</v>
      </c>
      <c r="N13" s="52">
        <f t="shared" si="1"/>
        <v>0</v>
      </c>
    </row>
    <row r="14" spans="1:14" s="35" customFormat="1" ht="28.5" customHeight="1" x14ac:dyDescent="0.25">
      <c r="A14" s="63">
        <v>4</v>
      </c>
      <c r="B14" s="38" t="s">
        <v>31</v>
      </c>
      <c r="C14" s="18" t="s">
        <v>34</v>
      </c>
      <c r="D14" s="55" t="s">
        <v>94</v>
      </c>
      <c r="E14" s="18" t="s">
        <v>15</v>
      </c>
      <c r="F14" s="22" t="s">
        <v>13</v>
      </c>
      <c r="G14" s="63">
        <v>2</v>
      </c>
      <c r="H14" s="44">
        <v>11569</v>
      </c>
      <c r="I14" s="64">
        <v>60600</v>
      </c>
      <c r="J14" s="65">
        <v>701081400</v>
      </c>
      <c r="K14" s="66">
        <v>701081</v>
      </c>
      <c r="L14" s="27" t="b">
        <f>IF(H14=VPB!I17,TRUE,FALSE)</f>
        <v>1</v>
      </c>
      <c r="M14" s="51">
        <f t="shared" si="0"/>
        <v>701081.4</v>
      </c>
      <c r="N14" s="52">
        <f t="shared" si="1"/>
        <v>701081</v>
      </c>
    </row>
    <row r="15" spans="1:14" s="24" customFormat="1" ht="18" customHeight="1" x14ac:dyDescent="0.25">
      <c r="A15" s="163" t="s">
        <v>60</v>
      </c>
      <c r="B15" s="163"/>
      <c r="C15" s="163"/>
      <c r="D15" s="174"/>
      <c r="E15" s="174"/>
      <c r="F15" s="163"/>
      <c r="G15" s="163"/>
      <c r="H15" s="163"/>
      <c r="I15" s="163"/>
      <c r="J15" s="163"/>
      <c r="K15" s="163"/>
      <c r="L15" s="27"/>
      <c r="M15" s="51">
        <f t="shared" si="0"/>
        <v>0</v>
      </c>
      <c r="N15" s="52">
        <f t="shared" si="1"/>
        <v>0</v>
      </c>
    </row>
    <row r="16" spans="1:14" s="35" customFormat="1" ht="28.5" customHeight="1" x14ac:dyDescent="0.25">
      <c r="A16" s="63">
        <v>5</v>
      </c>
      <c r="B16" s="38" t="s">
        <v>16</v>
      </c>
      <c r="C16" s="58" t="s">
        <v>62</v>
      </c>
      <c r="D16" s="172" t="s">
        <v>95</v>
      </c>
      <c r="E16" s="173" t="s">
        <v>15</v>
      </c>
      <c r="F16" s="170" t="s">
        <v>13</v>
      </c>
      <c r="G16" s="171">
        <v>2</v>
      </c>
      <c r="H16" s="44">
        <v>105361</v>
      </c>
      <c r="I16" s="64">
        <v>60600</v>
      </c>
      <c r="J16" s="65">
        <v>6384876600</v>
      </c>
      <c r="K16" s="66">
        <v>6384877</v>
      </c>
      <c r="L16" s="27" t="b">
        <f>IF(H16=VPB!I19,TRUE,FALSE)</f>
        <v>1</v>
      </c>
      <c r="M16" s="51">
        <f t="shared" si="0"/>
        <v>6384876.6000000006</v>
      </c>
      <c r="N16" s="52">
        <f t="shared" si="1"/>
        <v>6384877</v>
      </c>
    </row>
    <row r="17" spans="1:14" s="35" customFormat="1" ht="28.5" customHeight="1" x14ac:dyDescent="0.25">
      <c r="A17" s="63">
        <v>6</v>
      </c>
      <c r="B17" s="38" t="s">
        <v>35</v>
      </c>
      <c r="C17" s="58" t="s">
        <v>63</v>
      </c>
      <c r="D17" s="166"/>
      <c r="E17" s="168"/>
      <c r="F17" s="170"/>
      <c r="G17" s="171"/>
      <c r="H17" s="44">
        <v>6650</v>
      </c>
      <c r="I17" s="64">
        <v>60600</v>
      </c>
      <c r="J17" s="65">
        <v>402990000</v>
      </c>
      <c r="K17" s="66">
        <v>402990</v>
      </c>
      <c r="L17" s="27" t="b">
        <f>IF(H17=VPB!I20,TRUE,FALSE)</f>
        <v>1</v>
      </c>
      <c r="M17" s="51">
        <f t="shared" si="0"/>
        <v>402990</v>
      </c>
      <c r="N17" s="52">
        <f t="shared" si="1"/>
        <v>402990</v>
      </c>
    </row>
    <row r="18" spans="1:14" s="35" customFormat="1" ht="28.5" customHeight="1" x14ac:dyDescent="0.25">
      <c r="A18" s="63">
        <v>7</v>
      </c>
      <c r="B18" s="38" t="s">
        <v>36</v>
      </c>
      <c r="C18" s="58" t="s">
        <v>64</v>
      </c>
      <c r="D18" s="166"/>
      <c r="E18" s="168"/>
      <c r="F18" s="170"/>
      <c r="G18" s="171"/>
      <c r="H18" s="44">
        <v>11486</v>
      </c>
      <c r="I18" s="64">
        <v>60600</v>
      </c>
      <c r="J18" s="65">
        <v>696051600</v>
      </c>
      <c r="K18" s="66">
        <v>696052</v>
      </c>
      <c r="L18" s="27" t="b">
        <f>IF(H18=VPB!I21,TRUE,FALSE)</f>
        <v>1</v>
      </c>
      <c r="M18" s="51">
        <f t="shared" si="0"/>
        <v>696051.6</v>
      </c>
      <c r="N18" s="52">
        <f t="shared" si="1"/>
        <v>696052</v>
      </c>
    </row>
    <row r="19" spans="1:14" s="35" customFormat="1" ht="28.5" customHeight="1" x14ac:dyDescent="0.25">
      <c r="A19" s="63">
        <v>8</v>
      </c>
      <c r="B19" s="38" t="s">
        <v>37</v>
      </c>
      <c r="C19" s="58" t="s">
        <v>65</v>
      </c>
      <c r="D19" s="166"/>
      <c r="E19" s="168"/>
      <c r="F19" s="170"/>
      <c r="G19" s="171"/>
      <c r="H19" s="44">
        <v>39848</v>
      </c>
      <c r="I19" s="64">
        <v>60600</v>
      </c>
      <c r="J19" s="65">
        <v>2414788800</v>
      </c>
      <c r="K19" s="66">
        <v>2414789</v>
      </c>
      <c r="L19" s="27" t="b">
        <f>IF(H19=VPB!I22,TRUE,FALSE)</f>
        <v>1</v>
      </c>
      <c r="M19" s="51">
        <f t="shared" si="0"/>
        <v>2414788.8000000003</v>
      </c>
      <c r="N19" s="52">
        <f t="shared" si="1"/>
        <v>2414789</v>
      </c>
    </row>
    <row r="20" spans="1:14" s="35" customFormat="1" ht="28.5" customHeight="1" x14ac:dyDescent="0.25">
      <c r="A20" s="63">
        <v>9</v>
      </c>
      <c r="B20" s="38" t="s">
        <v>38</v>
      </c>
      <c r="C20" s="58" t="s">
        <v>66</v>
      </c>
      <c r="D20" s="166"/>
      <c r="E20" s="168"/>
      <c r="F20" s="170"/>
      <c r="G20" s="171"/>
      <c r="H20" s="44">
        <v>24115</v>
      </c>
      <c r="I20" s="64">
        <v>60600</v>
      </c>
      <c r="J20" s="65">
        <v>1461369000</v>
      </c>
      <c r="K20" s="66">
        <v>1461369</v>
      </c>
      <c r="L20" s="27" t="b">
        <f>IF(H20=VPB!I23,TRUE,FALSE)</f>
        <v>1</v>
      </c>
      <c r="M20" s="51">
        <f t="shared" si="0"/>
        <v>1461369</v>
      </c>
      <c r="N20" s="52">
        <f t="shared" si="1"/>
        <v>1461369</v>
      </c>
    </row>
    <row r="21" spans="1:14" s="35" customFormat="1" ht="28.5" customHeight="1" x14ac:dyDescent="0.25">
      <c r="A21" s="63">
        <v>10</v>
      </c>
      <c r="B21" s="38" t="s">
        <v>39</v>
      </c>
      <c r="C21" s="58" t="s">
        <v>67</v>
      </c>
      <c r="D21" s="166"/>
      <c r="E21" s="168"/>
      <c r="F21" s="170"/>
      <c r="G21" s="171"/>
      <c r="H21" s="44">
        <v>5250</v>
      </c>
      <c r="I21" s="64">
        <v>60600</v>
      </c>
      <c r="J21" s="65">
        <v>318150000</v>
      </c>
      <c r="K21" s="66">
        <v>318150</v>
      </c>
      <c r="L21" s="27" t="b">
        <f>IF(H21=VPB!I24,TRUE,FALSE)</f>
        <v>1</v>
      </c>
      <c r="M21" s="51">
        <f t="shared" si="0"/>
        <v>318150</v>
      </c>
      <c r="N21" s="52">
        <f t="shared" si="1"/>
        <v>318150</v>
      </c>
    </row>
    <row r="22" spans="1:14" s="35" customFormat="1" ht="28.5" customHeight="1" x14ac:dyDescent="0.25">
      <c r="A22" s="63">
        <v>11</v>
      </c>
      <c r="B22" s="38" t="s">
        <v>40</v>
      </c>
      <c r="C22" s="58" t="s">
        <v>68</v>
      </c>
      <c r="D22" s="166"/>
      <c r="E22" s="168"/>
      <c r="F22" s="170"/>
      <c r="G22" s="171"/>
      <c r="H22" s="44">
        <v>34086</v>
      </c>
      <c r="I22" s="64">
        <v>60600</v>
      </c>
      <c r="J22" s="65">
        <v>2065611600</v>
      </c>
      <c r="K22" s="66">
        <v>2065612</v>
      </c>
      <c r="L22" s="27" t="b">
        <f>IF(H22=VPB!I25,TRUE,FALSE)</f>
        <v>1</v>
      </c>
      <c r="M22" s="51">
        <f t="shared" si="0"/>
        <v>2065611.6</v>
      </c>
      <c r="N22" s="52">
        <f t="shared" si="1"/>
        <v>2065612</v>
      </c>
    </row>
    <row r="23" spans="1:14" s="35" customFormat="1" ht="28.5" customHeight="1" x14ac:dyDescent="0.25">
      <c r="A23" s="63">
        <v>12</v>
      </c>
      <c r="B23" s="38" t="s">
        <v>41</v>
      </c>
      <c r="C23" s="58" t="s">
        <v>69</v>
      </c>
      <c r="D23" s="166"/>
      <c r="E23" s="168"/>
      <c r="F23" s="170"/>
      <c r="G23" s="171"/>
      <c r="H23" s="44">
        <v>15059</v>
      </c>
      <c r="I23" s="64">
        <v>60600</v>
      </c>
      <c r="J23" s="65">
        <v>912575400</v>
      </c>
      <c r="K23" s="66">
        <v>912575</v>
      </c>
      <c r="L23" s="27" t="b">
        <f>IF(H23=VPB!I26,TRUE,FALSE)</f>
        <v>1</v>
      </c>
      <c r="M23" s="51">
        <f t="shared" si="0"/>
        <v>912575.4</v>
      </c>
      <c r="N23" s="52">
        <f t="shared" si="1"/>
        <v>912575</v>
      </c>
    </row>
    <row r="24" spans="1:14" s="35" customFormat="1" ht="28.5" customHeight="1" x14ac:dyDescent="0.25">
      <c r="A24" s="63">
        <v>13</v>
      </c>
      <c r="B24" s="38" t="s">
        <v>42</v>
      </c>
      <c r="C24" s="58" t="s">
        <v>70</v>
      </c>
      <c r="D24" s="166"/>
      <c r="E24" s="168"/>
      <c r="F24" s="170"/>
      <c r="G24" s="171"/>
      <c r="H24" s="44">
        <v>2629</v>
      </c>
      <c r="I24" s="64">
        <v>60600</v>
      </c>
      <c r="J24" s="65">
        <v>159317400</v>
      </c>
      <c r="K24" s="66">
        <v>159317</v>
      </c>
      <c r="L24" s="27" t="b">
        <f>IF(H24=VPB!I27,TRUE,FALSE)</f>
        <v>1</v>
      </c>
      <c r="M24" s="51">
        <f t="shared" si="0"/>
        <v>159317.4</v>
      </c>
      <c r="N24" s="52">
        <f t="shared" si="1"/>
        <v>159317</v>
      </c>
    </row>
    <row r="25" spans="1:14" s="35" customFormat="1" ht="28.5" customHeight="1" x14ac:dyDescent="0.25">
      <c r="A25" s="63">
        <v>14</v>
      </c>
      <c r="B25" s="38" t="s">
        <v>43</v>
      </c>
      <c r="C25" s="58" t="s">
        <v>71</v>
      </c>
      <c r="D25" s="166"/>
      <c r="E25" s="168"/>
      <c r="F25" s="170"/>
      <c r="G25" s="171"/>
      <c r="H25" s="44">
        <v>3500</v>
      </c>
      <c r="I25" s="64">
        <v>60600</v>
      </c>
      <c r="J25" s="65">
        <v>212100000</v>
      </c>
      <c r="K25" s="66">
        <v>212100</v>
      </c>
      <c r="L25" s="27" t="b">
        <f>IF(H25=VPB!I28,TRUE,FALSE)</f>
        <v>1</v>
      </c>
      <c r="M25" s="51">
        <f t="shared" si="0"/>
        <v>212100</v>
      </c>
      <c r="N25" s="52">
        <f t="shared" si="1"/>
        <v>212100</v>
      </c>
    </row>
    <row r="26" spans="1:14" s="35" customFormat="1" ht="28.5" customHeight="1" x14ac:dyDescent="0.25">
      <c r="A26" s="63">
        <v>15</v>
      </c>
      <c r="B26" s="38" t="s">
        <v>44</v>
      </c>
      <c r="C26" s="58" t="s">
        <v>72</v>
      </c>
      <c r="D26" s="166"/>
      <c r="E26" s="168"/>
      <c r="F26" s="170"/>
      <c r="G26" s="171"/>
      <c r="H26" s="44">
        <v>201720</v>
      </c>
      <c r="I26" s="64">
        <v>60600</v>
      </c>
      <c r="J26" s="65">
        <v>12224232000</v>
      </c>
      <c r="K26" s="66">
        <v>12224232</v>
      </c>
      <c r="L26" s="27" t="b">
        <f>IF(H26=VPB!I29,TRUE,FALSE)</f>
        <v>1</v>
      </c>
      <c r="M26" s="51">
        <f t="shared" si="0"/>
        <v>12224232</v>
      </c>
      <c r="N26" s="52">
        <f t="shared" si="1"/>
        <v>12224232</v>
      </c>
    </row>
    <row r="27" spans="1:14" s="35" customFormat="1" ht="28.5" customHeight="1" x14ac:dyDescent="0.25">
      <c r="A27" s="63">
        <v>16</v>
      </c>
      <c r="B27" s="38" t="s">
        <v>45</v>
      </c>
      <c r="C27" s="58" t="s">
        <v>73</v>
      </c>
      <c r="D27" s="166" t="s">
        <v>95</v>
      </c>
      <c r="E27" s="168" t="s">
        <v>15</v>
      </c>
      <c r="F27" s="170" t="s">
        <v>13</v>
      </c>
      <c r="G27" s="171">
        <v>2</v>
      </c>
      <c r="H27" s="44">
        <v>7513</v>
      </c>
      <c r="I27" s="64">
        <v>60600</v>
      </c>
      <c r="J27" s="65">
        <v>455287800</v>
      </c>
      <c r="K27" s="66">
        <v>455288</v>
      </c>
      <c r="L27" s="27" t="b">
        <f>IF(H27=VPB!I30,TRUE,FALSE)</f>
        <v>1</v>
      </c>
      <c r="M27" s="51">
        <f t="shared" si="0"/>
        <v>455287.8</v>
      </c>
      <c r="N27" s="52">
        <f t="shared" si="1"/>
        <v>455288</v>
      </c>
    </row>
    <row r="28" spans="1:14" s="35" customFormat="1" ht="28.5" customHeight="1" x14ac:dyDescent="0.25">
      <c r="A28" s="63">
        <v>17</v>
      </c>
      <c r="B28" s="38" t="s">
        <v>54</v>
      </c>
      <c r="C28" s="58" t="s">
        <v>74</v>
      </c>
      <c r="D28" s="166"/>
      <c r="E28" s="168"/>
      <c r="F28" s="170"/>
      <c r="G28" s="171"/>
      <c r="H28" s="44">
        <v>1460</v>
      </c>
      <c r="I28" s="64">
        <v>60600</v>
      </c>
      <c r="J28" s="65">
        <v>88476000</v>
      </c>
      <c r="K28" s="66">
        <v>88476</v>
      </c>
      <c r="L28" s="27" t="b">
        <f>IF(H28=VPB!I31,TRUE,FALSE)</f>
        <v>1</v>
      </c>
      <c r="M28" s="51">
        <f t="shared" si="0"/>
        <v>88476</v>
      </c>
      <c r="N28" s="52">
        <f t="shared" si="1"/>
        <v>88476</v>
      </c>
    </row>
    <row r="29" spans="1:14" s="35" customFormat="1" ht="28.5" customHeight="1" x14ac:dyDescent="0.25">
      <c r="A29" s="63">
        <v>18</v>
      </c>
      <c r="B29" s="38" t="s">
        <v>46</v>
      </c>
      <c r="C29" s="58" t="s">
        <v>97</v>
      </c>
      <c r="D29" s="166"/>
      <c r="E29" s="168"/>
      <c r="F29" s="170"/>
      <c r="G29" s="171"/>
      <c r="H29" s="44">
        <v>4900</v>
      </c>
      <c r="I29" s="64">
        <v>60600</v>
      </c>
      <c r="J29" s="65">
        <v>296940000</v>
      </c>
      <c r="K29" s="66">
        <v>296940</v>
      </c>
      <c r="L29" s="27" t="b">
        <f>IF(H29=VPB!I32,TRUE,FALSE)</f>
        <v>1</v>
      </c>
      <c r="M29" s="51">
        <f t="shared" si="0"/>
        <v>296940</v>
      </c>
      <c r="N29" s="52">
        <f t="shared" si="1"/>
        <v>296940</v>
      </c>
    </row>
    <row r="30" spans="1:14" s="35" customFormat="1" ht="28.5" customHeight="1" x14ac:dyDescent="0.25">
      <c r="A30" s="63">
        <v>19</v>
      </c>
      <c r="B30" s="38" t="s">
        <v>47</v>
      </c>
      <c r="C30" s="58" t="s">
        <v>75</v>
      </c>
      <c r="D30" s="166"/>
      <c r="E30" s="168"/>
      <c r="F30" s="170"/>
      <c r="G30" s="171"/>
      <c r="H30" s="44">
        <v>2450</v>
      </c>
      <c r="I30" s="64">
        <v>60600</v>
      </c>
      <c r="J30" s="65">
        <v>148470000</v>
      </c>
      <c r="K30" s="66">
        <v>148470</v>
      </c>
      <c r="L30" s="27" t="b">
        <f>IF(H30=VPB!I33,TRUE,FALSE)</f>
        <v>1</v>
      </c>
      <c r="M30" s="51">
        <f t="shared" si="0"/>
        <v>148470</v>
      </c>
      <c r="N30" s="52">
        <f t="shared" si="1"/>
        <v>148470</v>
      </c>
    </row>
    <row r="31" spans="1:14" s="35" customFormat="1" ht="28.5" customHeight="1" x14ac:dyDescent="0.25">
      <c r="A31" s="63">
        <v>20</v>
      </c>
      <c r="B31" s="38" t="s">
        <v>48</v>
      </c>
      <c r="C31" s="58" t="s">
        <v>76</v>
      </c>
      <c r="D31" s="166"/>
      <c r="E31" s="168"/>
      <c r="F31" s="170"/>
      <c r="G31" s="171"/>
      <c r="H31" s="44">
        <v>11837</v>
      </c>
      <c r="I31" s="64">
        <v>60600</v>
      </c>
      <c r="J31" s="65">
        <v>717322200</v>
      </c>
      <c r="K31" s="66">
        <v>717322</v>
      </c>
      <c r="L31" s="27" t="b">
        <f>IF(H31=VPB!I34,TRUE,FALSE)</f>
        <v>1</v>
      </c>
      <c r="M31" s="51">
        <f t="shared" si="0"/>
        <v>717322.20000000007</v>
      </c>
      <c r="N31" s="52">
        <f t="shared" si="1"/>
        <v>717322</v>
      </c>
    </row>
    <row r="32" spans="1:14" s="35" customFormat="1" ht="28.5" customHeight="1" x14ac:dyDescent="0.25">
      <c r="A32" s="63">
        <v>21</v>
      </c>
      <c r="B32" s="38" t="s">
        <v>49</v>
      </c>
      <c r="C32" s="58" t="s">
        <v>77</v>
      </c>
      <c r="D32" s="166"/>
      <c r="E32" s="168"/>
      <c r="F32" s="170"/>
      <c r="G32" s="171"/>
      <c r="H32" s="44">
        <v>1348</v>
      </c>
      <c r="I32" s="64">
        <v>60600</v>
      </c>
      <c r="J32" s="65">
        <v>81688800</v>
      </c>
      <c r="K32" s="66">
        <v>81689</v>
      </c>
      <c r="L32" s="27" t="b">
        <f>IF(H32=VPB!I35,TRUE,FALSE)</f>
        <v>1</v>
      </c>
      <c r="M32" s="51">
        <f t="shared" si="0"/>
        <v>81688.800000000003</v>
      </c>
      <c r="N32" s="52">
        <f t="shared" si="1"/>
        <v>81689</v>
      </c>
    </row>
    <row r="33" spans="1:16" s="35" customFormat="1" ht="28.5" customHeight="1" x14ac:dyDescent="0.25">
      <c r="A33" s="63">
        <v>22</v>
      </c>
      <c r="B33" s="38" t="s">
        <v>50</v>
      </c>
      <c r="C33" s="58" t="s">
        <v>78</v>
      </c>
      <c r="D33" s="166"/>
      <c r="E33" s="168"/>
      <c r="F33" s="170"/>
      <c r="G33" s="171"/>
      <c r="H33" s="44">
        <v>7370</v>
      </c>
      <c r="I33" s="64">
        <v>60600</v>
      </c>
      <c r="J33" s="65">
        <v>446622000</v>
      </c>
      <c r="K33" s="66">
        <v>446622</v>
      </c>
      <c r="L33" s="27" t="b">
        <f>IF(H33=VPB!I36,TRUE,FALSE)</f>
        <v>1</v>
      </c>
      <c r="M33" s="51">
        <f t="shared" si="0"/>
        <v>446622</v>
      </c>
      <c r="N33" s="52">
        <f t="shared" si="1"/>
        <v>446622</v>
      </c>
    </row>
    <row r="34" spans="1:16" s="35" customFormat="1" ht="28.5" customHeight="1" x14ac:dyDescent="0.25">
      <c r="A34" s="63">
        <v>23</v>
      </c>
      <c r="B34" s="38" t="s">
        <v>51</v>
      </c>
      <c r="C34" s="58" t="s">
        <v>79</v>
      </c>
      <c r="D34" s="166"/>
      <c r="E34" s="168"/>
      <c r="F34" s="170"/>
      <c r="G34" s="171"/>
      <c r="H34" s="44">
        <v>1750</v>
      </c>
      <c r="I34" s="64">
        <v>60600</v>
      </c>
      <c r="J34" s="65">
        <v>106050000</v>
      </c>
      <c r="K34" s="66">
        <v>106050</v>
      </c>
      <c r="L34" s="27" t="b">
        <f>IF(H34=VPB!I37,TRUE,FALSE)</f>
        <v>1</v>
      </c>
      <c r="M34" s="51">
        <f t="shared" si="0"/>
        <v>106050</v>
      </c>
      <c r="N34" s="52">
        <f t="shared" si="1"/>
        <v>106050</v>
      </c>
    </row>
    <row r="35" spans="1:16" s="35" customFormat="1" ht="28.5" customHeight="1" x14ac:dyDescent="0.25">
      <c r="A35" s="63">
        <v>24</v>
      </c>
      <c r="B35" s="38" t="s">
        <v>52</v>
      </c>
      <c r="C35" s="58" t="s">
        <v>80</v>
      </c>
      <c r="D35" s="166"/>
      <c r="E35" s="168"/>
      <c r="F35" s="170"/>
      <c r="G35" s="171"/>
      <c r="H35" s="44">
        <v>2450</v>
      </c>
      <c r="I35" s="64">
        <v>60600</v>
      </c>
      <c r="J35" s="65">
        <v>148470000</v>
      </c>
      <c r="K35" s="66">
        <v>148470</v>
      </c>
      <c r="L35" s="27" t="b">
        <f>IF(H35=VPB!I38,TRUE,FALSE)</f>
        <v>1</v>
      </c>
      <c r="M35" s="51">
        <f t="shared" si="0"/>
        <v>148470</v>
      </c>
      <c r="N35" s="52">
        <f t="shared" si="1"/>
        <v>148470</v>
      </c>
    </row>
    <row r="36" spans="1:16" s="35" customFormat="1" ht="28.5" customHeight="1" x14ac:dyDescent="0.25">
      <c r="A36" s="63">
        <v>25</v>
      </c>
      <c r="B36" s="38" t="s">
        <v>18</v>
      </c>
      <c r="C36" s="58" t="s">
        <v>98</v>
      </c>
      <c r="D36" s="166"/>
      <c r="E36" s="168"/>
      <c r="F36" s="170"/>
      <c r="G36" s="171"/>
      <c r="H36" s="44">
        <v>15827</v>
      </c>
      <c r="I36" s="64">
        <v>60600</v>
      </c>
      <c r="J36" s="65">
        <v>959116200</v>
      </c>
      <c r="K36" s="66">
        <v>959116</v>
      </c>
      <c r="L36" s="27" t="b">
        <f>IF(H36=VPB!I39,TRUE,FALSE)</f>
        <v>1</v>
      </c>
      <c r="M36" s="51">
        <f t="shared" si="0"/>
        <v>959116.20000000007</v>
      </c>
      <c r="N36" s="52">
        <f t="shared" si="1"/>
        <v>959116</v>
      </c>
    </row>
    <row r="37" spans="1:16" s="26" customFormat="1" ht="28.5" customHeight="1" x14ac:dyDescent="0.25">
      <c r="A37" s="63">
        <v>26</v>
      </c>
      <c r="B37" s="37" t="s">
        <v>53</v>
      </c>
      <c r="C37" s="58" t="s">
        <v>81</v>
      </c>
      <c r="D37" s="167"/>
      <c r="E37" s="169"/>
      <c r="F37" s="170"/>
      <c r="G37" s="171"/>
      <c r="H37" s="44">
        <v>1460</v>
      </c>
      <c r="I37" s="64">
        <v>60600</v>
      </c>
      <c r="J37" s="65">
        <v>88476000</v>
      </c>
      <c r="K37" s="66">
        <v>88476</v>
      </c>
      <c r="L37" s="27" t="b">
        <f>IF(H37=VPB!I40,TRUE,FALSE)</f>
        <v>1</v>
      </c>
      <c r="M37" s="51">
        <f t="shared" si="0"/>
        <v>88476</v>
      </c>
      <c r="N37" s="52">
        <f t="shared" si="1"/>
        <v>88476</v>
      </c>
    </row>
    <row r="38" spans="1:16" s="26" customFormat="1" ht="28.5" customHeight="1" x14ac:dyDescent="0.25">
      <c r="A38" s="63"/>
      <c r="B38" s="138" t="s">
        <v>99</v>
      </c>
      <c r="C38" s="138"/>
      <c r="D38" s="165"/>
      <c r="E38" s="165"/>
      <c r="F38" s="138"/>
      <c r="G38" s="138"/>
      <c r="H38" s="60">
        <v>508069</v>
      </c>
      <c r="I38" s="60"/>
      <c r="J38" s="60">
        <v>30788981400</v>
      </c>
      <c r="K38" s="61">
        <f>SUM(K16:K37)</f>
        <v>30788982</v>
      </c>
      <c r="L38" s="27"/>
      <c r="M38" s="51"/>
      <c r="N38" s="52">
        <f>SUM(N16:N37)</f>
        <v>30788982</v>
      </c>
    </row>
    <row r="39" spans="1:16" s="24" customFormat="1" ht="18" customHeight="1" x14ac:dyDescent="0.25">
      <c r="A39" s="163" t="s">
        <v>61</v>
      </c>
      <c r="B39" s="163"/>
      <c r="C39" s="163"/>
      <c r="D39" s="164" t="s">
        <v>105</v>
      </c>
      <c r="E39" s="164"/>
      <c r="F39" s="163"/>
      <c r="G39" s="163"/>
      <c r="H39" s="163"/>
      <c r="I39" s="163"/>
      <c r="J39" s="163"/>
      <c r="K39" s="163"/>
      <c r="L39" s="27"/>
      <c r="M39" s="51">
        <f t="shared" si="0"/>
        <v>0</v>
      </c>
      <c r="N39" s="52">
        <f t="shared" si="1"/>
        <v>0</v>
      </c>
    </row>
    <row r="40" spans="1:16" s="35" customFormat="1" ht="28.5" customHeight="1" x14ac:dyDescent="0.25">
      <c r="A40" s="63">
        <v>27</v>
      </c>
      <c r="B40" s="38" t="s">
        <v>32</v>
      </c>
      <c r="C40" s="18" t="s">
        <v>82</v>
      </c>
      <c r="D40" s="55" t="s">
        <v>94</v>
      </c>
      <c r="E40" s="18" t="s">
        <v>15</v>
      </c>
      <c r="F40" s="22" t="s">
        <v>13</v>
      </c>
      <c r="G40" s="63">
        <v>2</v>
      </c>
      <c r="H40" s="44">
        <v>11737</v>
      </c>
      <c r="I40" s="64">
        <v>60600</v>
      </c>
      <c r="J40" s="65">
        <v>711262200</v>
      </c>
      <c r="K40" s="68">
        <v>711262</v>
      </c>
      <c r="L40" s="27" t="b">
        <f>IF(H40=VPB!I42,TRUE,FALSE)</f>
        <v>1</v>
      </c>
      <c r="M40" s="51">
        <f t="shared" si="0"/>
        <v>711262.20000000007</v>
      </c>
      <c r="N40" s="52">
        <f t="shared" si="1"/>
        <v>711262</v>
      </c>
    </row>
    <row r="41" spans="1:16" s="36" customFormat="1" ht="23.25" customHeight="1" x14ac:dyDescent="0.25">
      <c r="A41" s="69"/>
      <c r="B41" s="138" t="s">
        <v>100</v>
      </c>
      <c r="C41" s="138"/>
      <c r="D41" s="138"/>
      <c r="E41" s="138"/>
      <c r="F41" s="138"/>
      <c r="G41" s="138"/>
      <c r="H41" s="39">
        <v>549365</v>
      </c>
      <c r="I41" s="41"/>
      <c r="J41" s="39">
        <v>33291519000</v>
      </c>
      <c r="K41" s="70">
        <f>K40+K38+K14+K12+K10+K8</f>
        <v>33291519</v>
      </c>
      <c r="L41" s="27" t="b">
        <f>IF(H41=VPB!I43,TRUE,FALSE)</f>
        <v>1</v>
      </c>
      <c r="M41" s="51">
        <f>SUM(M7:M40)</f>
        <v>33291519</v>
      </c>
      <c r="N41" s="45">
        <f>SUM(N7:N40)</f>
        <v>64080501</v>
      </c>
      <c r="O41" s="36" t="e">
        <f>#REF!*I40</f>
        <v>#REF!</v>
      </c>
      <c r="P41" s="53" t="e">
        <f>O41*0.1%</f>
        <v>#REF!</v>
      </c>
    </row>
    <row r="42" spans="1:16" s="26" customFormat="1" ht="23.25" customHeight="1" x14ac:dyDescent="0.25">
      <c r="A42" s="12"/>
      <c r="B42" s="139" t="s">
        <v>101</v>
      </c>
      <c r="C42" s="139"/>
      <c r="D42" s="139"/>
      <c r="E42" s="139"/>
      <c r="F42" s="139"/>
      <c r="G42" s="139"/>
      <c r="H42" s="139"/>
      <c r="I42" s="139"/>
      <c r="J42" s="139"/>
      <c r="K42" s="70">
        <f>K41+K38</f>
        <v>64080501</v>
      </c>
      <c r="L42" s="27" t="b">
        <f>IF(H42=VPB!I45,TRUE,FALSE)</f>
        <v>1</v>
      </c>
      <c r="M42" s="51">
        <f t="shared" si="0"/>
        <v>0</v>
      </c>
      <c r="N42" s="43">
        <f>M8+M10+M12+M14+M16+M17+M18+M19+M20+M21+M22+M23+M24+M25+M26+M27+M28+M29+M30+M31+M32+M33+M34+M35+M36+M37+M40</f>
        <v>33291519</v>
      </c>
      <c r="O42" s="43">
        <f>+M37+M36+M35+M34+M33+M32+M31+M30+M29+M28+M27+M26+M25+M24+M23+M22+M21+M20+M19+M18+M17+M16</f>
        <v>30788981.400000006</v>
      </c>
    </row>
    <row r="43" spans="1:16" ht="23.25" customHeight="1" x14ac:dyDescent="0.25">
      <c r="L43" s="7" t="s">
        <v>90</v>
      </c>
      <c r="M43" s="43" t="e">
        <f>M42-M40-M14-M12-M10-M8-#REF!</f>
        <v>#REF!</v>
      </c>
      <c r="N43" s="43">
        <f>N42+O42</f>
        <v>64080500.400000006</v>
      </c>
    </row>
    <row r="44" spans="1:16" x14ac:dyDescent="0.25">
      <c r="L44" s="7" t="s">
        <v>93</v>
      </c>
      <c r="N44" s="46">
        <f>(M45+M47)*57700*0.1%</f>
        <v>61013941.800000004</v>
      </c>
    </row>
    <row r="45" spans="1:16" x14ac:dyDescent="0.25">
      <c r="L45" s="48" t="s">
        <v>85</v>
      </c>
      <c r="M45" s="49">
        <f>SUM(H16:H37)</f>
        <v>508069</v>
      </c>
      <c r="O45" s="7">
        <f>60600*557044*0.1%</f>
        <v>33756866.399999999</v>
      </c>
    </row>
    <row r="46" spans="1:16" x14ac:dyDescent="0.25">
      <c r="L46" s="48" t="s">
        <v>88</v>
      </c>
      <c r="M46" s="49" t="e">
        <f>#REF!</f>
        <v>#REF!</v>
      </c>
    </row>
    <row r="47" spans="1:16" x14ac:dyDescent="0.25">
      <c r="D47" s="57"/>
      <c r="L47" s="48" t="s">
        <v>92</v>
      </c>
      <c r="M47" s="49">
        <f>H41</f>
        <v>549365</v>
      </c>
      <c r="N47" s="50">
        <f>K42/2</f>
        <v>32040250.5</v>
      </c>
    </row>
    <row r="48" spans="1:16" x14ac:dyDescent="0.25">
      <c r="L48" s="13"/>
    </row>
    <row r="49" spans="1:16" x14ac:dyDescent="0.25">
      <c r="L49" s="13"/>
      <c r="N49" s="14">
        <f>K41+K38</f>
        <v>64080501</v>
      </c>
    </row>
    <row r="50" spans="1:16" x14ac:dyDescent="0.25">
      <c r="L50" s="13"/>
    </row>
    <row r="51" spans="1:16" x14ac:dyDescent="0.25">
      <c r="J51" s="13"/>
      <c r="L51" s="13"/>
      <c r="N51" s="13"/>
    </row>
    <row r="53" spans="1:16" x14ac:dyDescent="0.25">
      <c r="L53" s="13"/>
      <c r="N53" s="13"/>
    </row>
    <row r="55" spans="1:16" x14ac:dyDescent="0.25">
      <c r="L55" s="13"/>
    </row>
    <row r="59" spans="1:16" s="54" customFormat="1" x14ac:dyDescent="0.25">
      <c r="A59" s="8"/>
      <c r="B59" s="7"/>
      <c r="C59" s="7"/>
      <c r="D59" s="56"/>
      <c r="E59" s="7"/>
      <c r="F59" s="7"/>
      <c r="G59" s="7"/>
      <c r="H59" s="7"/>
      <c r="I59" s="7"/>
      <c r="J59" s="13"/>
      <c r="L59" s="7"/>
      <c r="M59" s="7"/>
      <c r="N59" s="7"/>
      <c r="O59" s="7"/>
      <c r="P59" s="7"/>
    </row>
  </sheetData>
  <mergeCells count="48">
    <mergeCell ref="A13:C13"/>
    <mergeCell ref="D15:E15"/>
    <mergeCell ref="F15:H15"/>
    <mergeCell ref="I15:K15"/>
    <mergeCell ref="A39:C39"/>
    <mergeCell ref="D39:E39"/>
    <mergeCell ref="F39:H39"/>
    <mergeCell ref="I39:K39"/>
    <mergeCell ref="B41:G41"/>
    <mergeCell ref="B42:J42"/>
    <mergeCell ref="H4:H5"/>
    <mergeCell ref="B38:G38"/>
    <mergeCell ref="D27:D37"/>
    <mergeCell ref="E27:E37"/>
    <mergeCell ref="F27:F37"/>
    <mergeCell ref="G27:G37"/>
    <mergeCell ref="D16:D26"/>
    <mergeCell ref="E16:E26"/>
    <mergeCell ref="F16:F26"/>
    <mergeCell ref="G16:G26"/>
    <mergeCell ref="D13:E13"/>
    <mergeCell ref="F13:H13"/>
    <mergeCell ref="I13:K13"/>
    <mergeCell ref="A15:C15"/>
    <mergeCell ref="I11:K11"/>
    <mergeCell ref="I9:K9"/>
    <mergeCell ref="A6:K6"/>
    <mergeCell ref="F4:F5"/>
    <mergeCell ref="G4:G5"/>
    <mergeCell ref="I4:I5"/>
    <mergeCell ref="J4:J5"/>
    <mergeCell ref="K4:K5"/>
    <mergeCell ref="D7:E7"/>
    <mergeCell ref="A7:C7"/>
    <mergeCell ref="A11:C11"/>
    <mergeCell ref="D11:E11"/>
    <mergeCell ref="F11:H11"/>
    <mergeCell ref="A9:C9"/>
    <mergeCell ref="D9:E9"/>
    <mergeCell ref="F9:H9"/>
    <mergeCell ref="A1:K1"/>
    <mergeCell ref="B2:K2"/>
    <mergeCell ref="B3:K3"/>
    <mergeCell ref="A4:A5"/>
    <mergeCell ref="B4:B5"/>
    <mergeCell ref="C4:C5"/>
    <mergeCell ref="D4:D5"/>
    <mergeCell ref="E4:E5"/>
  </mergeCells>
  <pageMargins left="0.31496062992125984" right="0.31496062992125984" top="0.6692913385826772" bottom="0.55118110236220474" header="0.47244094488188981" footer="0.39370078740157483"/>
  <pageSetup paperSize="9" scale="85" fitToHeight="0" orientation="landscape" r:id="rId1"/>
  <rowBreaks count="1" manualBreakCount="1">
    <brk id="23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62"/>
  <sheetViews>
    <sheetView topLeftCell="B1" workbookViewId="0">
      <selection activeCell="K7" sqref="K7"/>
    </sheetView>
  </sheetViews>
  <sheetFormatPr defaultRowHeight="15.75" x14ac:dyDescent="0.25"/>
  <cols>
    <col min="1" max="1" width="5.140625" style="8" customWidth="1"/>
    <col min="2" max="2" width="21.5703125" style="7" customWidth="1"/>
    <col min="3" max="3" width="11.7109375" style="7" customWidth="1"/>
    <col min="4" max="4" width="10.5703125" style="7" customWidth="1"/>
    <col min="5" max="5" width="27.42578125" style="7" customWidth="1"/>
    <col min="6" max="6" width="12.85546875" style="7" customWidth="1"/>
    <col min="7" max="7" width="7.28515625" style="7" customWidth="1"/>
    <col min="8" max="8" width="6.5703125" style="7" customWidth="1"/>
    <col min="9" max="9" width="11.5703125" style="7" customWidth="1"/>
    <col min="10" max="10" width="8.85546875" style="7" customWidth="1"/>
    <col min="11" max="11" width="16.7109375" style="7" customWidth="1"/>
    <col min="12" max="12" width="13.42578125" style="7" customWidth="1"/>
    <col min="13" max="13" width="12.7109375" style="7" bestFit="1" customWidth="1"/>
    <col min="14" max="14" width="12.42578125" style="7" bestFit="1" customWidth="1"/>
    <col min="15" max="16384" width="9.140625" style="7"/>
  </cols>
  <sheetData>
    <row r="1" spans="1:15" ht="24.75" customHeight="1" x14ac:dyDescent="0.3">
      <c r="A1" s="117" t="s">
        <v>14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5" ht="15" customHeight="1" x14ac:dyDescent="0.25">
      <c r="B2" s="118" t="s">
        <v>84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5" ht="26.25" customHeight="1" x14ac:dyDescent="0.25"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1:15" s="4" customFormat="1" ht="52.5" customHeight="1" x14ac:dyDescent="0.2">
      <c r="A4" s="1" t="s">
        <v>2</v>
      </c>
      <c r="B4" s="1" t="s">
        <v>3</v>
      </c>
      <c r="C4" s="1" t="s">
        <v>19</v>
      </c>
      <c r="D4" s="1" t="s">
        <v>21</v>
      </c>
      <c r="E4" s="1" t="s">
        <v>0</v>
      </c>
      <c r="F4" s="1" t="s">
        <v>1</v>
      </c>
      <c r="G4" s="1" t="s">
        <v>4</v>
      </c>
      <c r="H4" s="1" t="s">
        <v>5</v>
      </c>
      <c r="I4" s="2" t="s">
        <v>6</v>
      </c>
      <c r="J4" s="3" t="s">
        <v>10</v>
      </c>
      <c r="K4" s="2" t="s">
        <v>7</v>
      </c>
      <c r="L4" s="2" t="s">
        <v>11</v>
      </c>
    </row>
    <row r="5" spans="1:15" s="24" customFormat="1" ht="15" x14ac:dyDescent="0.2">
      <c r="A5" s="181" t="s">
        <v>8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3"/>
    </row>
    <row r="6" spans="1:15" s="24" customFormat="1" ht="15" x14ac:dyDescent="0.2">
      <c r="A6" s="181" t="s">
        <v>17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3"/>
    </row>
    <row r="7" spans="1:15" s="26" customFormat="1" ht="28.5" customHeight="1" x14ac:dyDescent="0.25">
      <c r="A7" s="9">
        <v>1</v>
      </c>
      <c r="B7" s="37" t="s">
        <v>18</v>
      </c>
      <c r="C7" s="18" t="s">
        <v>20</v>
      </c>
      <c r="D7" s="21">
        <v>39778</v>
      </c>
      <c r="E7" s="25" t="s">
        <v>12</v>
      </c>
      <c r="F7" s="18" t="s">
        <v>15</v>
      </c>
      <c r="G7" s="22" t="s">
        <v>13</v>
      </c>
      <c r="H7" s="17">
        <v>2</v>
      </c>
      <c r="I7" s="10">
        <v>7679</v>
      </c>
      <c r="J7" s="11">
        <v>57000</v>
      </c>
      <c r="K7" s="6">
        <f>I7*J7</f>
        <v>437703000</v>
      </c>
      <c r="L7" s="6">
        <f>K7*0.1%</f>
        <v>437703</v>
      </c>
      <c r="N7" s="27"/>
      <c r="O7" s="28"/>
    </row>
    <row r="8" spans="1:15" s="24" customFormat="1" ht="15" x14ac:dyDescent="0.2">
      <c r="A8" s="20"/>
      <c r="B8" s="184" t="s">
        <v>24</v>
      </c>
      <c r="C8" s="184"/>
      <c r="D8" s="184"/>
      <c r="E8" s="184"/>
      <c r="F8" s="184"/>
      <c r="G8" s="184"/>
      <c r="H8" s="184"/>
      <c r="I8" s="23">
        <f>I7</f>
        <v>7679</v>
      </c>
      <c r="J8" s="20"/>
      <c r="K8" s="40">
        <f>K7</f>
        <v>437703000</v>
      </c>
      <c r="L8" s="40">
        <f>L7</f>
        <v>437703</v>
      </c>
    </row>
    <row r="9" spans="1:15" s="24" customFormat="1" ht="15" x14ac:dyDescent="0.2">
      <c r="A9" s="181" t="s">
        <v>55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3"/>
    </row>
    <row r="10" spans="1:15" s="24" customFormat="1" ht="18" customHeight="1" x14ac:dyDescent="0.2">
      <c r="A10" s="181" t="s">
        <v>56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3"/>
    </row>
    <row r="11" spans="1:15" s="35" customFormat="1" ht="28.5" customHeight="1" x14ac:dyDescent="0.25">
      <c r="A11" s="29">
        <v>1</v>
      </c>
      <c r="B11" s="38" t="s">
        <v>27</v>
      </c>
      <c r="C11" s="178" t="s">
        <v>26</v>
      </c>
      <c r="D11" s="179"/>
      <c r="E11" s="30" t="s">
        <v>12</v>
      </c>
      <c r="F11" s="15" t="s">
        <v>15</v>
      </c>
      <c r="G11" s="16" t="s">
        <v>13</v>
      </c>
      <c r="H11" s="31">
        <v>2</v>
      </c>
      <c r="I11" s="10">
        <v>5540</v>
      </c>
      <c r="J11" s="11">
        <v>57000</v>
      </c>
      <c r="K11" s="32">
        <f>I11*J11</f>
        <v>315780000</v>
      </c>
      <c r="L11" s="32">
        <f>K11*0.1%</f>
        <v>315780</v>
      </c>
      <c r="M11" s="33"/>
      <c r="N11" s="34"/>
      <c r="O11" s="34"/>
    </row>
    <row r="12" spans="1:15" s="24" customFormat="1" ht="18" customHeight="1" x14ac:dyDescent="0.2">
      <c r="A12" s="181" t="s">
        <v>57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3"/>
    </row>
    <row r="13" spans="1:15" s="35" customFormat="1" ht="28.5" customHeight="1" x14ac:dyDescent="0.25">
      <c r="A13" s="29">
        <v>1</v>
      </c>
      <c r="B13" s="38" t="s">
        <v>28</v>
      </c>
      <c r="C13" s="178" t="s">
        <v>29</v>
      </c>
      <c r="D13" s="179"/>
      <c r="E13" s="30" t="s">
        <v>12</v>
      </c>
      <c r="F13" s="15" t="s">
        <v>15</v>
      </c>
      <c r="G13" s="16" t="s">
        <v>13</v>
      </c>
      <c r="H13" s="31">
        <v>2</v>
      </c>
      <c r="I13" s="10">
        <v>5000</v>
      </c>
      <c r="J13" s="11">
        <v>57000</v>
      </c>
      <c r="K13" s="32">
        <f>I13*J13</f>
        <v>285000000</v>
      </c>
      <c r="L13" s="32">
        <f>K13*0.1%</f>
        <v>285000</v>
      </c>
      <c r="M13" s="33"/>
      <c r="N13" s="34"/>
      <c r="O13" s="34"/>
    </row>
    <row r="14" spans="1:15" s="24" customFormat="1" ht="18" customHeight="1" x14ac:dyDescent="0.2">
      <c r="A14" s="181" t="s">
        <v>58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3"/>
    </row>
    <row r="15" spans="1:15" s="35" customFormat="1" ht="28.5" customHeight="1" x14ac:dyDescent="0.25">
      <c r="A15" s="29">
        <v>1</v>
      </c>
      <c r="B15" s="38" t="s">
        <v>30</v>
      </c>
      <c r="C15" s="178" t="s">
        <v>33</v>
      </c>
      <c r="D15" s="179"/>
      <c r="E15" s="30" t="s">
        <v>12</v>
      </c>
      <c r="F15" s="18" t="s">
        <v>15</v>
      </c>
      <c r="G15" s="16" t="s">
        <v>13</v>
      </c>
      <c r="H15" s="31">
        <v>2</v>
      </c>
      <c r="I15" s="10">
        <v>7450</v>
      </c>
      <c r="J15" s="11">
        <v>57000</v>
      </c>
      <c r="K15" s="32">
        <f>I15*J15</f>
        <v>424650000</v>
      </c>
      <c r="L15" s="32">
        <f>K15*0.1%</f>
        <v>424650</v>
      </c>
      <c r="M15" s="33"/>
      <c r="N15" s="34"/>
      <c r="O15" s="34"/>
    </row>
    <row r="16" spans="1:15" s="24" customFormat="1" ht="18" customHeight="1" x14ac:dyDescent="0.2">
      <c r="A16" s="181" t="s">
        <v>59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3"/>
    </row>
    <row r="17" spans="1:15" s="35" customFormat="1" ht="28.5" customHeight="1" x14ac:dyDescent="0.25">
      <c r="A17" s="29">
        <v>1</v>
      </c>
      <c r="B17" s="38" t="s">
        <v>31</v>
      </c>
      <c r="C17" s="178" t="s">
        <v>34</v>
      </c>
      <c r="D17" s="179"/>
      <c r="E17" s="30" t="s">
        <v>12</v>
      </c>
      <c r="F17" s="15" t="s">
        <v>25</v>
      </c>
      <c r="G17" s="16" t="s">
        <v>13</v>
      </c>
      <c r="H17" s="31">
        <v>2</v>
      </c>
      <c r="I17" s="10">
        <v>11569</v>
      </c>
      <c r="J17" s="11">
        <v>57000</v>
      </c>
      <c r="K17" s="32">
        <f>I17*J17</f>
        <v>659433000</v>
      </c>
      <c r="L17" s="32">
        <f>K17*0.1%</f>
        <v>659433</v>
      </c>
      <c r="M17" s="33"/>
      <c r="N17" s="34"/>
      <c r="O17" s="34"/>
    </row>
    <row r="18" spans="1:15" s="24" customFormat="1" ht="18" customHeight="1" x14ac:dyDescent="0.2">
      <c r="A18" s="181" t="s">
        <v>60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3"/>
    </row>
    <row r="19" spans="1:15" s="35" customFormat="1" ht="28.5" customHeight="1" x14ac:dyDescent="0.25">
      <c r="A19" s="29">
        <v>1</v>
      </c>
      <c r="B19" s="38" t="s">
        <v>16</v>
      </c>
      <c r="C19" s="178" t="s">
        <v>62</v>
      </c>
      <c r="D19" s="179"/>
      <c r="E19" s="189" t="s">
        <v>12</v>
      </c>
      <c r="F19" s="173" t="s">
        <v>15</v>
      </c>
      <c r="G19" s="186" t="s">
        <v>13</v>
      </c>
      <c r="H19" s="175">
        <v>2</v>
      </c>
      <c r="I19" s="10">
        <v>105361</v>
      </c>
      <c r="J19" s="11">
        <v>57000</v>
      </c>
      <c r="K19" s="32">
        <f>I19*J19</f>
        <v>6005577000</v>
      </c>
      <c r="L19" s="32">
        <f>K19*0.1%</f>
        <v>6005577</v>
      </c>
      <c r="M19" s="33"/>
      <c r="N19" s="34"/>
      <c r="O19" s="34"/>
    </row>
    <row r="20" spans="1:15" s="35" customFormat="1" ht="28.5" customHeight="1" x14ac:dyDescent="0.25">
      <c r="A20" s="29">
        <v>2</v>
      </c>
      <c r="B20" s="38" t="s">
        <v>35</v>
      </c>
      <c r="C20" s="178" t="s">
        <v>63</v>
      </c>
      <c r="D20" s="179"/>
      <c r="E20" s="190"/>
      <c r="F20" s="168"/>
      <c r="G20" s="187"/>
      <c r="H20" s="176"/>
      <c r="I20" s="10">
        <v>6650</v>
      </c>
      <c r="J20" s="11">
        <v>57000</v>
      </c>
      <c r="K20" s="32">
        <f t="shared" ref="K20:K40" si="0">I20*J20</f>
        <v>379050000</v>
      </c>
      <c r="L20" s="32">
        <f t="shared" ref="L20:L40" si="1">K20*0.1%</f>
        <v>379050</v>
      </c>
      <c r="M20" s="33"/>
      <c r="N20" s="34"/>
      <c r="O20" s="34"/>
    </row>
    <row r="21" spans="1:15" s="35" customFormat="1" ht="28.5" customHeight="1" x14ac:dyDescent="0.25">
      <c r="A21" s="29">
        <v>3</v>
      </c>
      <c r="B21" s="38" t="s">
        <v>36</v>
      </c>
      <c r="C21" s="178" t="s">
        <v>64</v>
      </c>
      <c r="D21" s="179"/>
      <c r="E21" s="190"/>
      <c r="F21" s="168"/>
      <c r="G21" s="187"/>
      <c r="H21" s="176"/>
      <c r="I21" s="10">
        <v>11486</v>
      </c>
      <c r="J21" s="11">
        <v>57000</v>
      </c>
      <c r="K21" s="32">
        <f t="shared" si="0"/>
        <v>654702000</v>
      </c>
      <c r="L21" s="32">
        <f t="shared" si="1"/>
        <v>654702</v>
      </c>
      <c r="M21" s="33"/>
      <c r="N21" s="34"/>
      <c r="O21" s="34"/>
    </row>
    <row r="22" spans="1:15" s="35" customFormat="1" ht="28.5" customHeight="1" x14ac:dyDescent="0.25">
      <c r="A22" s="29">
        <v>4</v>
      </c>
      <c r="B22" s="38" t="s">
        <v>37</v>
      </c>
      <c r="C22" s="178" t="s">
        <v>65</v>
      </c>
      <c r="D22" s="179"/>
      <c r="E22" s="190"/>
      <c r="F22" s="168"/>
      <c r="G22" s="187"/>
      <c r="H22" s="176"/>
      <c r="I22" s="10">
        <v>39848</v>
      </c>
      <c r="J22" s="11">
        <v>57000</v>
      </c>
      <c r="K22" s="32">
        <f t="shared" si="0"/>
        <v>2271336000</v>
      </c>
      <c r="L22" s="32">
        <f t="shared" si="1"/>
        <v>2271336</v>
      </c>
      <c r="M22" s="33"/>
      <c r="N22" s="34"/>
      <c r="O22" s="34"/>
    </row>
    <row r="23" spans="1:15" s="35" customFormat="1" ht="28.5" customHeight="1" x14ac:dyDescent="0.25">
      <c r="A23" s="29">
        <v>5</v>
      </c>
      <c r="B23" s="38" t="s">
        <v>38</v>
      </c>
      <c r="C23" s="178" t="s">
        <v>66</v>
      </c>
      <c r="D23" s="179"/>
      <c r="E23" s="190"/>
      <c r="F23" s="168"/>
      <c r="G23" s="187"/>
      <c r="H23" s="176"/>
      <c r="I23" s="10">
        <v>24115</v>
      </c>
      <c r="J23" s="11">
        <v>57000</v>
      </c>
      <c r="K23" s="32">
        <f t="shared" si="0"/>
        <v>1374555000</v>
      </c>
      <c r="L23" s="32">
        <f t="shared" si="1"/>
        <v>1374555</v>
      </c>
      <c r="M23" s="33"/>
      <c r="N23" s="34"/>
      <c r="O23" s="34"/>
    </row>
    <row r="24" spans="1:15" s="35" customFormat="1" ht="28.5" customHeight="1" x14ac:dyDescent="0.25">
      <c r="A24" s="29">
        <v>6</v>
      </c>
      <c r="B24" s="38" t="s">
        <v>39</v>
      </c>
      <c r="C24" s="178" t="s">
        <v>67</v>
      </c>
      <c r="D24" s="179"/>
      <c r="E24" s="190"/>
      <c r="F24" s="168"/>
      <c r="G24" s="187"/>
      <c r="H24" s="176"/>
      <c r="I24" s="10">
        <v>5250</v>
      </c>
      <c r="J24" s="11">
        <v>57000</v>
      </c>
      <c r="K24" s="32">
        <f t="shared" si="0"/>
        <v>299250000</v>
      </c>
      <c r="L24" s="32">
        <f t="shared" si="1"/>
        <v>299250</v>
      </c>
      <c r="M24" s="33"/>
      <c r="N24" s="34"/>
      <c r="O24" s="34"/>
    </row>
    <row r="25" spans="1:15" s="35" customFormat="1" ht="28.5" customHeight="1" x14ac:dyDescent="0.25">
      <c r="A25" s="29">
        <v>7</v>
      </c>
      <c r="B25" s="38" t="s">
        <v>40</v>
      </c>
      <c r="C25" s="178" t="s">
        <v>68</v>
      </c>
      <c r="D25" s="179"/>
      <c r="E25" s="190"/>
      <c r="F25" s="168"/>
      <c r="G25" s="187"/>
      <c r="H25" s="176"/>
      <c r="I25" s="10">
        <v>34086</v>
      </c>
      <c r="J25" s="11">
        <v>57000</v>
      </c>
      <c r="K25" s="32">
        <f t="shared" si="0"/>
        <v>1942902000</v>
      </c>
      <c r="L25" s="32">
        <f t="shared" si="1"/>
        <v>1942902</v>
      </c>
      <c r="M25" s="33"/>
      <c r="N25" s="34"/>
      <c r="O25" s="34"/>
    </row>
    <row r="26" spans="1:15" s="35" customFormat="1" ht="28.5" customHeight="1" x14ac:dyDescent="0.25">
      <c r="A26" s="29">
        <v>8</v>
      </c>
      <c r="B26" s="38" t="s">
        <v>41</v>
      </c>
      <c r="C26" s="178" t="s">
        <v>69</v>
      </c>
      <c r="D26" s="179"/>
      <c r="E26" s="190"/>
      <c r="F26" s="168"/>
      <c r="G26" s="187"/>
      <c r="H26" s="176"/>
      <c r="I26" s="10">
        <v>15059</v>
      </c>
      <c r="J26" s="11">
        <v>57000</v>
      </c>
      <c r="K26" s="32">
        <f t="shared" si="0"/>
        <v>858363000</v>
      </c>
      <c r="L26" s="32">
        <f t="shared" si="1"/>
        <v>858363</v>
      </c>
      <c r="M26" s="33"/>
      <c r="N26" s="34"/>
      <c r="O26" s="34"/>
    </row>
    <row r="27" spans="1:15" s="35" customFormat="1" ht="28.5" customHeight="1" x14ac:dyDescent="0.25">
      <c r="A27" s="29">
        <v>9</v>
      </c>
      <c r="B27" s="38" t="s">
        <v>42</v>
      </c>
      <c r="C27" s="178" t="s">
        <v>70</v>
      </c>
      <c r="D27" s="179"/>
      <c r="E27" s="190"/>
      <c r="F27" s="168"/>
      <c r="G27" s="187"/>
      <c r="H27" s="176"/>
      <c r="I27" s="10">
        <v>2629</v>
      </c>
      <c r="J27" s="11">
        <v>57000</v>
      </c>
      <c r="K27" s="32">
        <f t="shared" si="0"/>
        <v>149853000</v>
      </c>
      <c r="L27" s="32">
        <f t="shared" si="1"/>
        <v>149853</v>
      </c>
      <c r="M27" s="33"/>
      <c r="N27" s="34"/>
      <c r="O27" s="34"/>
    </row>
    <row r="28" spans="1:15" s="35" customFormat="1" ht="28.5" customHeight="1" x14ac:dyDescent="0.25">
      <c r="A28" s="29">
        <v>10</v>
      </c>
      <c r="B28" s="38" t="s">
        <v>43</v>
      </c>
      <c r="C28" s="178" t="s">
        <v>71</v>
      </c>
      <c r="D28" s="179"/>
      <c r="E28" s="190"/>
      <c r="F28" s="168"/>
      <c r="G28" s="187"/>
      <c r="H28" s="176"/>
      <c r="I28" s="10">
        <v>3500</v>
      </c>
      <c r="J28" s="11">
        <v>57000</v>
      </c>
      <c r="K28" s="32">
        <f t="shared" si="0"/>
        <v>199500000</v>
      </c>
      <c r="L28" s="32">
        <f t="shared" si="1"/>
        <v>199500</v>
      </c>
      <c r="M28" s="33"/>
      <c r="N28" s="34"/>
      <c r="O28" s="34"/>
    </row>
    <row r="29" spans="1:15" s="35" customFormat="1" ht="28.5" customHeight="1" x14ac:dyDescent="0.25">
      <c r="A29" s="29">
        <v>11</v>
      </c>
      <c r="B29" s="38" t="s">
        <v>44</v>
      </c>
      <c r="C29" s="178" t="s">
        <v>72</v>
      </c>
      <c r="D29" s="179"/>
      <c r="E29" s="190"/>
      <c r="F29" s="168"/>
      <c r="G29" s="187"/>
      <c r="H29" s="176"/>
      <c r="I29" s="10">
        <v>201720</v>
      </c>
      <c r="J29" s="11">
        <v>57000</v>
      </c>
      <c r="K29" s="32">
        <f t="shared" si="0"/>
        <v>11498040000</v>
      </c>
      <c r="L29" s="32">
        <f t="shared" si="1"/>
        <v>11498040</v>
      </c>
      <c r="M29" s="33"/>
      <c r="N29" s="34"/>
      <c r="O29" s="34"/>
    </row>
    <row r="30" spans="1:15" s="35" customFormat="1" ht="28.5" customHeight="1" x14ac:dyDescent="0.25">
      <c r="A30" s="29">
        <v>12</v>
      </c>
      <c r="B30" s="38" t="s">
        <v>45</v>
      </c>
      <c r="C30" s="178" t="s">
        <v>73</v>
      </c>
      <c r="D30" s="179"/>
      <c r="E30" s="190"/>
      <c r="F30" s="168"/>
      <c r="G30" s="187"/>
      <c r="H30" s="176"/>
      <c r="I30" s="10">
        <v>7513</v>
      </c>
      <c r="J30" s="11">
        <v>57000</v>
      </c>
      <c r="K30" s="32">
        <f t="shared" si="0"/>
        <v>428241000</v>
      </c>
      <c r="L30" s="32">
        <f t="shared" si="1"/>
        <v>428241</v>
      </c>
      <c r="M30" s="33"/>
      <c r="N30" s="34"/>
      <c r="O30" s="34"/>
    </row>
    <row r="31" spans="1:15" s="35" customFormat="1" ht="28.5" customHeight="1" x14ac:dyDescent="0.25">
      <c r="A31" s="29">
        <v>13</v>
      </c>
      <c r="B31" s="38" t="s">
        <v>54</v>
      </c>
      <c r="C31" s="178" t="s">
        <v>74</v>
      </c>
      <c r="D31" s="179"/>
      <c r="E31" s="190"/>
      <c r="F31" s="168"/>
      <c r="G31" s="187"/>
      <c r="H31" s="176"/>
      <c r="I31" s="10">
        <v>1460</v>
      </c>
      <c r="J31" s="11">
        <v>57000</v>
      </c>
      <c r="K31" s="32">
        <f t="shared" si="0"/>
        <v>83220000</v>
      </c>
      <c r="L31" s="32">
        <f t="shared" si="1"/>
        <v>83220</v>
      </c>
      <c r="M31" s="33"/>
      <c r="N31" s="34"/>
      <c r="O31" s="34"/>
    </row>
    <row r="32" spans="1:15" s="35" customFormat="1" ht="28.5" customHeight="1" x14ac:dyDescent="0.25">
      <c r="A32" s="29">
        <v>14</v>
      </c>
      <c r="B32" s="38" t="s">
        <v>46</v>
      </c>
      <c r="C32" s="178" t="s">
        <v>71</v>
      </c>
      <c r="D32" s="179"/>
      <c r="E32" s="190"/>
      <c r="F32" s="168"/>
      <c r="G32" s="187"/>
      <c r="H32" s="176"/>
      <c r="I32" s="10">
        <v>4900</v>
      </c>
      <c r="J32" s="11">
        <v>57000</v>
      </c>
      <c r="K32" s="32">
        <f t="shared" si="0"/>
        <v>279300000</v>
      </c>
      <c r="L32" s="32">
        <f t="shared" si="1"/>
        <v>279300</v>
      </c>
      <c r="M32" s="33"/>
      <c r="N32" s="34"/>
      <c r="O32" s="34"/>
    </row>
    <row r="33" spans="1:15" s="35" customFormat="1" ht="28.5" customHeight="1" x14ac:dyDescent="0.25">
      <c r="A33" s="29">
        <v>15</v>
      </c>
      <c r="B33" s="38" t="s">
        <v>47</v>
      </c>
      <c r="C33" s="178" t="s">
        <v>75</v>
      </c>
      <c r="D33" s="179"/>
      <c r="E33" s="190"/>
      <c r="F33" s="168"/>
      <c r="G33" s="187"/>
      <c r="H33" s="176"/>
      <c r="I33" s="10">
        <v>2450</v>
      </c>
      <c r="J33" s="11">
        <v>57000</v>
      </c>
      <c r="K33" s="32">
        <f t="shared" si="0"/>
        <v>139650000</v>
      </c>
      <c r="L33" s="32">
        <f t="shared" si="1"/>
        <v>139650</v>
      </c>
      <c r="M33" s="33"/>
      <c r="N33" s="34"/>
      <c r="O33" s="34"/>
    </row>
    <row r="34" spans="1:15" s="35" customFormat="1" ht="28.5" customHeight="1" x14ac:dyDescent="0.25">
      <c r="A34" s="29">
        <v>16</v>
      </c>
      <c r="B34" s="38" t="s">
        <v>48</v>
      </c>
      <c r="C34" s="178" t="s">
        <v>76</v>
      </c>
      <c r="D34" s="179"/>
      <c r="E34" s="190"/>
      <c r="F34" s="168"/>
      <c r="G34" s="187"/>
      <c r="H34" s="176"/>
      <c r="I34" s="10">
        <v>11837</v>
      </c>
      <c r="J34" s="11">
        <v>57000</v>
      </c>
      <c r="K34" s="32">
        <f t="shared" si="0"/>
        <v>674709000</v>
      </c>
      <c r="L34" s="32">
        <f t="shared" si="1"/>
        <v>674709</v>
      </c>
      <c r="M34" s="33"/>
      <c r="N34" s="34"/>
      <c r="O34" s="34"/>
    </row>
    <row r="35" spans="1:15" s="35" customFormat="1" ht="28.5" customHeight="1" x14ac:dyDescent="0.25">
      <c r="A35" s="29">
        <v>17</v>
      </c>
      <c r="B35" s="38" t="s">
        <v>49</v>
      </c>
      <c r="C35" s="178" t="s">
        <v>77</v>
      </c>
      <c r="D35" s="179"/>
      <c r="E35" s="190"/>
      <c r="F35" s="168"/>
      <c r="G35" s="187"/>
      <c r="H35" s="176"/>
      <c r="I35" s="10">
        <v>1348</v>
      </c>
      <c r="J35" s="11">
        <v>57000</v>
      </c>
      <c r="K35" s="32">
        <f t="shared" si="0"/>
        <v>76836000</v>
      </c>
      <c r="L35" s="32">
        <f t="shared" si="1"/>
        <v>76836</v>
      </c>
      <c r="M35" s="33"/>
      <c r="N35" s="34"/>
      <c r="O35" s="34"/>
    </row>
    <row r="36" spans="1:15" s="35" customFormat="1" ht="28.5" customHeight="1" x14ac:dyDescent="0.25">
      <c r="A36" s="29">
        <v>18</v>
      </c>
      <c r="B36" s="38" t="s">
        <v>50</v>
      </c>
      <c r="C36" s="178" t="s">
        <v>78</v>
      </c>
      <c r="D36" s="179"/>
      <c r="E36" s="190"/>
      <c r="F36" s="168"/>
      <c r="G36" s="187"/>
      <c r="H36" s="176"/>
      <c r="I36" s="10">
        <v>7370</v>
      </c>
      <c r="J36" s="11">
        <v>57000</v>
      </c>
      <c r="K36" s="32">
        <f t="shared" si="0"/>
        <v>420090000</v>
      </c>
      <c r="L36" s="32">
        <f t="shared" si="1"/>
        <v>420090</v>
      </c>
      <c r="M36" s="33"/>
      <c r="N36" s="34"/>
      <c r="O36" s="34"/>
    </row>
    <row r="37" spans="1:15" s="35" customFormat="1" ht="28.5" customHeight="1" x14ac:dyDescent="0.25">
      <c r="A37" s="29">
        <v>19</v>
      </c>
      <c r="B37" s="38" t="s">
        <v>51</v>
      </c>
      <c r="C37" s="178" t="s">
        <v>79</v>
      </c>
      <c r="D37" s="179"/>
      <c r="E37" s="190"/>
      <c r="F37" s="168"/>
      <c r="G37" s="187"/>
      <c r="H37" s="176"/>
      <c r="I37" s="10">
        <v>1750</v>
      </c>
      <c r="J37" s="11">
        <v>57000</v>
      </c>
      <c r="K37" s="32">
        <f t="shared" si="0"/>
        <v>99750000</v>
      </c>
      <c r="L37" s="32">
        <f t="shared" si="1"/>
        <v>99750</v>
      </c>
      <c r="M37" s="33"/>
      <c r="N37" s="34"/>
      <c r="O37" s="34"/>
    </row>
    <row r="38" spans="1:15" s="35" customFormat="1" ht="28.5" customHeight="1" x14ac:dyDescent="0.25">
      <c r="A38" s="29">
        <v>20</v>
      </c>
      <c r="B38" s="38" t="s">
        <v>52</v>
      </c>
      <c r="C38" s="178" t="s">
        <v>80</v>
      </c>
      <c r="D38" s="179"/>
      <c r="E38" s="190"/>
      <c r="F38" s="168"/>
      <c r="G38" s="187"/>
      <c r="H38" s="176"/>
      <c r="I38" s="10">
        <v>2450</v>
      </c>
      <c r="J38" s="11">
        <v>57000</v>
      </c>
      <c r="K38" s="32">
        <f t="shared" si="0"/>
        <v>139650000</v>
      </c>
      <c r="L38" s="32">
        <f t="shared" si="1"/>
        <v>139650</v>
      </c>
      <c r="M38" s="33"/>
      <c r="N38" s="34"/>
      <c r="O38" s="34"/>
    </row>
    <row r="39" spans="1:15" s="35" customFormat="1" ht="28.5" customHeight="1" x14ac:dyDescent="0.25">
      <c r="A39" s="29">
        <v>21</v>
      </c>
      <c r="B39" s="38" t="s">
        <v>18</v>
      </c>
      <c r="C39" s="178" t="s">
        <v>66</v>
      </c>
      <c r="D39" s="179"/>
      <c r="E39" s="190"/>
      <c r="F39" s="168"/>
      <c r="G39" s="187"/>
      <c r="H39" s="176"/>
      <c r="I39" s="10">
        <v>15827</v>
      </c>
      <c r="J39" s="11">
        <v>57000</v>
      </c>
      <c r="K39" s="32">
        <f t="shared" si="0"/>
        <v>902139000</v>
      </c>
      <c r="L39" s="32">
        <f t="shared" si="1"/>
        <v>902139</v>
      </c>
      <c r="M39" s="33"/>
      <c r="N39" s="34"/>
      <c r="O39" s="34"/>
    </row>
    <row r="40" spans="1:15" s="26" customFormat="1" ht="28.5" customHeight="1" x14ac:dyDescent="0.25">
      <c r="A40" s="29">
        <v>22</v>
      </c>
      <c r="B40" s="37" t="s">
        <v>53</v>
      </c>
      <c r="C40" s="178" t="s">
        <v>81</v>
      </c>
      <c r="D40" s="179"/>
      <c r="E40" s="191"/>
      <c r="F40" s="169"/>
      <c r="G40" s="188"/>
      <c r="H40" s="177"/>
      <c r="I40" s="10">
        <v>1460</v>
      </c>
      <c r="J40" s="11">
        <v>57000</v>
      </c>
      <c r="K40" s="32">
        <f t="shared" si="0"/>
        <v>83220000</v>
      </c>
      <c r="L40" s="32">
        <f t="shared" si="1"/>
        <v>83220</v>
      </c>
      <c r="N40" s="28"/>
      <c r="O40" s="28"/>
    </row>
    <row r="41" spans="1:15" s="24" customFormat="1" ht="18" customHeight="1" x14ac:dyDescent="0.2">
      <c r="A41" s="181" t="s">
        <v>61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3"/>
    </row>
    <row r="42" spans="1:15" s="35" customFormat="1" ht="28.5" customHeight="1" x14ac:dyDescent="0.25">
      <c r="A42" s="29">
        <v>1</v>
      </c>
      <c r="B42" s="38" t="s">
        <v>32</v>
      </c>
      <c r="C42" s="178" t="s">
        <v>82</v>
      </c>
      <c r="D42" s="179"/>
      <c r="E42" s="30" t="s">
        <v>12</v>
      </c>
      <c r="F42" s="15" t="s">
        <v>15</v>
      </c>
      <c r="G42" s="16" t="s">
        <v>13</v>
      </c>
      <c r="H42" s="31">
        <v>2</v>
      </c>
      <c r="I42" s="10">
        <v>11737</v>
      </c>
      <c r="J42" s="11">
        <v>57000</v>
      </c>
      <c r="K42" s="32">
        <f>I42*J42</f>
        <v>669009000</v>
      </c>
      <c r="L42" s="32">
        <f>K42*0.1%</f>
        <v>669009</v>
      </c>
      <c r="M42" s="33"/>
      <c r="N42" s="34"/>
      <c r="O42" s="34"/>
    </row>
    <row r="43" spans="1:15" s="36" customFormat="1" ht="15" x14ac:dyDescent="0.25">
      <c r="A43" s="5"/>
      <c r="B43" s="185" t="s">
        <v>22</v>
      </c>
      <c r="C43" s="185"/>
      <c r="D43" s="185"/>
      <c r="E43" s="185"/>
      <c r="F43" s="185"/>
      <c r="G43" s="185"/>
      <c r="H43" s="185"/>
      <c r="I43" s="39">
        <f>SUM(I42,I19:I40,I17,I15,I13,I11)</f>
        <v>549365</v>
      </c>
      <c r="J43" s="41"/>
      <c r="K43" s="39">
        <f>SUM(K42,K19:K40,K17,K15,K13,K11)</f>
        <v>31313805000</v>
      </c>
      <c r="L43" s="39">
        <f>SUM(L42,L19:L40,L17,L15,L13,L11)</f>
        <v>31313805</v>
      </c>
    </row>
    <row r="44" spans="1:15" s="36" customFormat="1" ht="15" x14ac:dyDescent="0.25">
      <c r="A44" s="5"/>
      <c r="B44" s="138" t="s">
        <v>23</v>
      </c>
      <c r="C44" s="138"/>
      <c r="D44" s="138"/>
      <c r="E44" s="138"/>
      <c r="F44" s="138"/>
      <c r="G44" s="138"/>
      <c r="H44" s="138"/>
      <c r="I44" s="39">
        <f>I43+I8</f>
        <v>557044</v>
      </c>
      <c r="J44" s="19"/>
      <c r="K44" s="39">
        <f>K43+K8</f>
        <v>31751508000</v>
      </c>
      <c r="L44" s="39">
        <f>L43+L8</f>
        <v>31751508</v>
      </c>
    </row>
    <row r="45" spans="1:15" s="26" customFormat="1" ht="15" x14ac:dyDescent="0.25">
      <c r="A45" s="12"/>
      <c r="B45" s="180" t="s">
        <v>9</v>
      </c>
      <c r="C45" s="180"/>
      <c r="D45" s="180"/>
      <c r="E45" s="180"/>
      <c r="F45" s="180"/>
      <c r="G45" s="180"/>
      <c r="H45" s="180"/>
      <c r="I45" s="180"/>
      <c r="J45" s="180"/>
      <c r="K45" s="180"/>
      <c r="L45" s="39">
        <f>L44*2</f>
        <v>63503016</v>
      </c>
    </row>
    <row r="48" spans="1:15" x14ac:dyDescent="0.25">
      <c r="L48" s="13"/>
    </row>
    <row r="49" spans="5:13" x14ac:dyDescent="0.25">
      <c r="M49" s="14"/>
    </row>
    <row r="50" spans="5:13" x14ac:dyDescent="0.25">
      <c r="E50" s="14"/>
    </row>
    <row r="57" spans="5:13" x14ac:dyDescent="0.25">
      <c r="K57" s="13"/>
    </row>
    <row r="62" spans="5:13" x14ac:dyDescent="0.25">
      <c r="K62" s="13"/>
    </row>
  </sheetData>
  <mergeCells count="47">
    <mergeCell ref="A1:L1"/>
    <mergeCell ref="B2:L2"/>
    <mergeCell ref="B3:L3"/>
    <mergeCell ref="A5:L5"/>
    <mergeCell ref="B44:H44"/>
    <mergeCell ref="F19:F40"/>
    <mergeCell ref="C40:D40"/>
    <mergeCell ref="C42:D42"/>
    <mergeCell ref="C23:D23"/>
    <mergeCell ref="C20:D20"/>
    <mergeCell ref="C21:D21"/>
    <mergeCell ref="C22:D22"/>
    <mergeCell ref="C24:D24"/>
    <mergeCell ref="C25:D25"/>
    <mergeCell ref="C26:D26"/>
    <mergeCell ref="A9:L9"/>
    <mergeCell ref="B45:K45"/>
    <mergeCell ref="A6:L6"/>
    <mergeCell ref="A10:L10"/>
    <mergeCell ref="B8:H8"/>
    <mergeCell ref="C11:D11"/>
    <mergeCell ref="A12:L12"/>
    <mergeCell ref="A14:L14"/>
    <mergeCell ref="A16:L16"/>
    <mergeCell ref="B43:H43"/>
    <mergeCell ref="A18:L18"/>
    <mergeCell ref="A41:L41"/>
    <mergeCell ref="C13:D13"/>
    <mergeCell ref="C15:D15"/>
    <mergeCell ref="C17:D17"/>
    <mergeCell ref="G19:G40"/>
    <mergeCell ref="E19:E40"/>
    <mergeCell ref="H19:H40"/>
    <mergeCell ref="C39:D39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19:D19"/>
  </mergeCells>
  <pageMargins left="0.19685039370078741" right="0.15748031496062992" top="0.54" bottom="0.26" header="0.19685039370078741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MBB</vt:lpstr>
      <vt:lpstr>MBB (2)</vt:lpstr>
      <vt:lpstr>Kem TCPH</vt:lpstr>
      <vt:lpstr>Dinh kem VPS</vt:lpstr>
      <vt:lpstr>VPB</vt:lpstr>
      <vt:lpstr>'Dinh kem VPS'!Print_Area</vt:lpstr>
      <vt:lpstr>'Kem TCPH'!Print_Area</vt:lpstr>
      <vt:lpstr>MBB!Print_Area</vt:lpstr>
      <vt:lpstr>'MBB (2)'!Print_Area</vt:lpstr>
      <vt:lpstr>'Dinh kem VPS'!Print_Titles</vt:lpstr>
      <vt:lpstr>'Kem TCPH'!Print_Titles</vt:lpstr>
      <vt:lpstr>MBB!Print_Titles</vt:lpstr>
      <vt:lpstr>'MBB (2)'!Print_Titles</vt:lpstr>
      <vt:lpstr>VPB!Print_Titles</vt:lpstr>
    </vt:vector>
  </TitlesOfParts>
  <Company>www.MegaSoftvn.net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DungTA</cp:lastModifiedBy>
  <cp:lastPrinted>2023-07-13T09:33:37Z</cp:lastPrinted>
  <dcterms:created xsi:type="dcterms:W3CDTF">2012-03-08T08:20:08Z</dcterms:created>
  <dcterms:modified xsi:type="dcterms:W3CDTF">2023-07-13T09:37:40Z</dcterms:modified>
</cp:coreProperties>
</file>